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activeTab="9"/>
  </bookViews>
  <sheets>
    <sheet name="Catchers" sheetId="1" r:id="rId1"/>
    <sheet name="1B" sheetId="2" r:id="rId2"/>
    <sheet name="2B" sheetId="3" r:id="rId3"/>
    <sheet name="SS" sheetId="4" r:id="rId4"/>
    <sheet name="3B" sheetId="5" r:id="rId5"/>
    <sheet name="OF" sheetId="6" r:id="rId6"/>
    <sheet name="UTIL" sheetId="7" r:id="rId7"/>
    <sheet name="VORP (2)" sheetId="8" r:id="rId8"/>
    <sheet name="$$$" sheetId="9" r:id="rId9"/>
    <sheet name="Co-Eff" sheetId="10" r:id="rId10"/>
  </sheets>
  <definedNames/>
  <calcPr fullCalcOnLoad="1"/>
</workbook>
</file>

<file path=xl/sharedStrings.xml><?xml version="1.0" encoding="utf-8"?>
<sst xmlns="http://schemas.openxmlformats.org/spreadsheetml/2006/main" count="4962" uniqueCount="258">
  <si>
    <t>Victor Martinez</t>
  </si>
  <si>
    <t>CLE</t>
  </si>
  <si>
    <t>C</t>
  </si>
  <si>
    <t>Joe Mauer</t>
  </si>
  <si>
    <t>MIN</t>
  </si>
  <si>
    <t>Javy Lopez</t>
  </si>
  <si>
    <t>BAL</t>
  </si>
  <si>
    <t>Jason Varitek</t>
  </si>
  <si>
    <t>BOS</t>
  </si>
  <si>
    <t>Ramon Hernandez</t>
  </si>
  <si>
    <t>Ivan Rodriguez</t>
  </si>
  <si>
    <t>DET</t>
  </si>
  <si>
    <t>Jorge Posada</t>
  </si>
  <si>
    <t>NYY</t>
  </si>
  <si>
    <t>Michael Barrett</t>
  </si>
  <si>
    <t>CHC</t>
  </si>
  <si>
    <t>Rod Barajas</t>
  </si>
  <si>
    <t>TEX</t>
  </si>
  <si>
    <t>Ryan Doumit</t>
  </si>
  <si>
    <t>PIT</t>
  </si>
  <si>
    <t>Kenji Johjima</t>
  </si>
  <si>
    <t>SEA</t>
  </si>
  <si>
    <t>A.J. Pierzynski</t>
  </si>
  <si>
    <t>CHW</t>
  </si>
  <si>
    <t>Jason Kendall</t>
  </si>
  <si>
    <t>OAK</t>
  </si>
  <si>
    <t>Brian McCann</t>
  </si>
  <si>
    <t>ATL</t>
  </si>
  <si>
    <t>Bengie Molina</t>
  </si>
  <si>
    <t>Paul Lo Duca</t>
  </si>
  <si>
    <t>NYM</t>
  </si>
  <si>
    <t>Mike Lieberthal</t>
  </si>
  <si>
    <t>PHI</t>
  </si>
  <si>
    <t>Josh Willingham</t>
  </si>
  <si>
    <t>FLA</t>
  </si>
  <si>
    <t>OF</t>
  </si>
  <si>
    <t>Johnny Estrada</t>
  </si>
  <si>
    <t>ARZ</t>
  </si>
  <si>
    <t>John Buck</t>
  </si>
  <si>
    <t>KC</t>
  </si>
  <si>
    <t>POS RANK</t>
  </si>
  <si>
    <t>PLAYER</t>
  </si>
  <si>
    <t>TEAM</t>
  </si>
  <si>
    <t>AGE ON 4-1-06</t>
  </si>
  <si>
    <t>PRI POS</t>
  </si>
  <si>
    <t>2nd POS</t>
  </si>
  <si>
    <t>06 R</t>
  </si>
  <si>
    <t>06 HR</t>
  </si>
  <si>
    <t>06 RBI</t>
  </si>
  <si>
    <t>06 AVG</t>
  </si>
  <si>
    <t>06 SB</t>
  </si>
  <si>
    <t>sports fanatics</t>
  </si>
  <si>
    <t>AB</t>
  </si>
  <si>
    <t>H</t>
  </si>
  <si>
    <t>2B</t>
  </si>
  <si>
    <t>3B</t>
  </si>
  <si>
    <t>rototimes</t>
  </si>
  <si>
    <t>ZIPS based on RC</t>
  </si>
  <si>
    <t>Rotochamp</t>
  </si>
  <si>
    <t>Mike Piazza</t>
  </si>
  <si>
    <t>SD</t>
  </si>
  <si>
    <t>Albert Pujols</t>
  </si>
  <si>
    <t>STL</t>
  </si>
  <si>
    <t>1B</t>
  </si>
  <si>
    <t>Mark Teixeira</t>
  </si>
  <si>
    <t>David Ortiz</t>
  </si>
  <si>
    <t>Derrek Lee</t>
  </si>
  <si>
    <t>Travis Hafner</t>
  </si>
  <si>
    <t>Adam Dunn</t>
  </si>
  <si>
    <t>CIN</t>
  </si>
  <si>
    <t>Paul Konerko</t>
  </si>
  <si>
    <t>Todd Helton</t>
  </si>
  <si>
    <t>COL</t>
  </si>
  <si>
    <t>Richie Sexson</t>
  </si>
  <si>
    <t>Lance Berkman</t>
  </si>
  <si>
    <t>HOU</t>
  </si>
  <si>
    <t>Ryan Howard</t>
  </si>
  <si>
    <t>Carlos Delgado</t>
  </si>
  <si>
    <t>Chad Tracy</t>
  </si>
  <si>
    <t>Jim Thome</t>
  </si>
  <si>
    <t>Aubrey Huff</t>
  </si>
  <si>
    <t>TB</t>
  </si>
  <si>
    <t>Brad Wilkerson</t>
  </si>
  <si>
    <t>Prince Fielder</t>
  </si>
  <si>
    <t>MIL</t>
  </si>
  <si>
    <t>Lyle Overbay</t>
  </si>
  <si>
    <t>TOR</t>
  </si>
  <si>
    <t>Chris Shelton</t>
  </si>
  <si>
    <t>Shea Hillenbrand</t>
  </si>
  <si>
    <t>OF/1B</t>
  </si>
  <si>
    <t>-</t>
  </si>
  <si>
    <t>WAS</t>
  </si>
  <si>
    <t>Jason Giambi</t>
  </si>
  <si>
    <t>Justin Morneau</t>
  </si>
  <si>
    <t>FA</t>
  </si>
  <si>
    <t>SOURCE</t>
  </si>
  <si>
    <t>Chase Utley</t>
  </si>
  <si>
    <t>Chone Figgins</t>
  </si>
  <si>
    <t>LAA</t>
  </si>
  <si>
    <t>Marcus Giles</t>
  </si>
  <si>
    <t>Jeff Kent</t>
  </si>
  <si>
    <t>LAD</t>
  </si>
  <si>
    <t>Alfonso Soriano</t>
  </si>
  <si>
    <t>Brian Roberts</t>
  </si>
  <si>
    <t>Jorge Cantu</t>
  </si>
  <si>
    <t>Rickie Weeks</t>
  </si>
  <si>
    <t>Robinson Cano</t>
  </si>
  <si>
    <t>Tadahito Iguchi</t>
  </si>
  <si>
    <t>Craig Biggio</t>
  </si>
  <si>
    <t>Ryan Freel</t>
  </si>
  <si>
    <t>Mark Loretta</t>
  </si>
  <si>
    <t>Mark Ellis</t>
  </si>
  <si>
    <t>Placido Polanco</t>
  </si>
  <si>
    <t>Josh Barfield</t>
  </si>
  <si>
    <t>Ray Durham</t>
  </si>
  <si>
    <t>SF</t>
  </si>
  <si>
    <t>Ronnie Belliard</t>
  </si>
  <si>
    <t>Adam Kennedy</t>
  </si>
  <si>
    <t>3B/2B</t>
  </si>
  <si>
    <t>sportsfanatic</t>
  </si>
  <si>
    <t>Luis Castillo</t>
  </si>
  <si>
    <t>Michael Young</t>
  </si>
  <si>
    <t>SS</t>
  </si>
  <si>
    <t>Miguel Tejada</t>
  </si>
  <si>
    <t>Jimmy Rollins</t>
  </si>
  <si>
    <t>Jose Reyes</t>
  </si>
  <si>
    <t>Derek Jeter</t>
  </si>
  <si>
    <t>Felipe Lopez</t>
  </si>
  <si>
    <t>Rafael Furcal</t>
  </si>
  <si>
    <t>Jhonny Peralta</t>
  </si>
  <si>
    <t>Julio Lugo</t>
  </si>
  <si>
    <t>Clint Barmes</t>
  </si>
  <si>
    <t>Edgar Renteria</t>
  </si>
  <si>
    <t>Carlos Guillen</t>
  </si>
  <si>
    <t>Orlando Cabrera</t>
  </si>
  <si>
    <t>David Eckstein</t>
  </si>
  <si>
    <t>Juan Uribe</t>
  </si>
  <si>
    <t>Omar Vizquel</t>
  </si>
  <si>
    <t>Bobby Crosby</t>
  </si>
  <si>
    <t>Russ Adams</t>
  </si>
  <si>
    <t>Khalil Greene</t>
  </si>
  <si>
    <t>Angel Berroa</t>
  </si>
  <si>
    <t>Nomar Garciaparra</t>
  </si>
  <si>
    <t>3B/SS</t>
  </si>
  <si>
    <t>Jack Wilson</t>
  </si>
  <si>
    <t>Bill Hall</t>
  </si>
  <si>
    <t>SS/2B</t>
  </si>
  <si>
    <t>Alex Rodriguez</t>
  </si>
  <si>
    <t>David Wright</t>
  </si>
  <si>
    <t>Miguel Cabrera</t>
  </si>
  <si>
    <t>Aramis Ramirez</t>
  </si>
  <si>
    <t>Scott Rolen</t>
  </si>
  <si>
    <t>Eric Chavez</t>
  </si>
  <si>
    <t>Morgan Ensberg</t>
  </si>
  <si>
    <t>Hank Blalock</t>
  </si>
  <si>
    <t>Melvin Mora</t>
  </si>
  <si>
    <t>Troy Glaus</t>
  </si>
  <si>
    <t>Adrian Beltre</t>
  </si>
  <si>
    <t>Chipper Jones</t>
  </si>
  <si>
    <t>Garrett Atkins</t>
  </si>
  <si>
    <t>Pedro Feliz</t>
  </si>
  <si>
    <t>ARI</t>
  </si>
  <si>
    <t>Mike Lowell</t>
  </si>
  <si>
    <t>Vladimir Guerrero</t>
  </si>
  <si>
    <t>Bobby Abreu</t>
  </si>
  <si>
    <t>Carl Crawford</t>
  </si>
  <si>
    <t>Manny Ramirez</t>
  </si>
  <si>
    <t>Jason Bay</t>
  </si>
  <si>
    <t>Andruw Jones</t>
  </si>
  <si>
    <t>Gary Sheffield</t>
  </si>
  <si>
    <t>Grady Sizemore</t>
  </si>
  <si>
    <t>Barry Bonds</t>
  </si>
  <si>
    <t>Ichiro Suzuki</t>
  </si>
  <si>
    <t>Carlos Lee</t>
  </si>
  <si>
    <t>Hideki Matsui</t>
  </si>
  <si>
    <t>Carlos Beltran</t>
  </si>
  <si>
    <t>Matt Holliday</t>
  </si>
  <si>
    <t>Juan Pierre</t>
  </si>
  <si>
    <t>Johnny Damon</t>
  </si>
  <si>
    <t>Brian Giles</t>
  </si>
  <si>
    <t>Coco Crisp</t>
  </si>
  <si>
    <t>Vernon Wells</t>
  </si>
  <si>
    <t>Torii Hunter</t>
  </si>
  <si>
    <t>Scott Podsednik</t>
  </si>
  <si>
    <t>Randy Winn</t>
  </si>
  <si>
    <t>Jeff Francoeur</t>
  </si>
  <si>
    <t>Jeremy Hermida</t>
  </si>
  <si>
    <t>Pat Burrell</t>
  </si>
  <si>
    <t>Jim Edmonds</t>
  </si>
  <si>
    <t>Jonny Gomes</t>
  </si>
  <si>
    <t>Jose Guillen</t>
  </si>
  <si>
    <t>Shawn Green</t>
  </si>
  <si>
    <t>Jermaine Dye</t>
  </si>
  <si>
    <t>Moises Alou</t>
  </si>
  <si>
    <t>Cliff Floyd</t>
  </si>
  <si>
    <t>Geoff Jenkins</t>
  </si>
  <si>
    <t>Jason Lane</t>
  </si>
  <si>
    <t>Willy Taveras</t>
  </si>
  <si>
    <t>Aaron Rowand</t>
  </si>
  <si>
    <t>Raul Ibanez</t>
  </si>
  <si>
    <t>J.D. Drew</t>
  </si>
  <si>
    <t>Kevin Mench</t>
  </si>
  <si>
    <t>Milton Bradley</t>
  </si>
  <si>
    <t>Matt Murton</t>
  </si>
  <si>
    <t>Luis Gonzalez</t>
  </si>
  <si>
    <t>Rocco Baldelli</t>
  </si>
  <si>
    <t>Ken Griffey Jr.</t>
  </si>
  <si>
    <t>Mark Kotsay</t>
  </si>
  <si>
    <t>Craig Monroe</t>
  </si>
  <si>
    <t>Magglio Ordonez</t>
  </si>
  <si>
    <t>Emil Brown</t>
  </si>
  <si>
    <t>Prediction</t>
  </si>
  <si>
    <t>Difference</t>
  </si>
  <si>
    <t>VORP</t>
  </si>
  <si>
    <t>Teams</t>
  </si>
  <si>
    <t>Team $</t>
  </si>
  <si>
    <t>League $</t>
  </si>
  <si>
    <t>HR</t>
  </si>
  <si>
    <t>RBI</t>
  </si>
  <si>
    <t>R</t>
  </si>
  <si>
    <t>SB</t>
  </si>
  <si>
    <t>AVG</t>
  </si>
  <si>
    <t>W</t>
  </si>
  <si>
    <t>K</t>
  </si>
  <si>
    <t>WHIP</t>
  </si>
  <si>
    <t>ERA</t>
  </si>
  <si>
    <t>SV</t>
  </si>
  <si>
    <t>Catcher VORP</t>
  </si>
  <si>
    <t>1B VORP</t>
  </si>
  <si>
    <t>2B VORP</t>
  </si>
  <si>
    <t>SS VORP</t>
  </si>
  <si>
    <t>3B VORP</t>
  </si>
  <si>
    <t>$$$</t>
  </si>
  <si>
    <t>Total Category Values</t>
  </si>
  <si>
    <t>Split</t>
  </si>
  <si>
    <t>Hitting</t>
  </si>
  <si>
    <t>Pitching</t>
  </si>
  <si>
    <t>POS</t>
  </si>
  <si>
    <t>OF VORP</t>
  </si>
  <si>
    <t>Average</t>
  </si>
  <si>
    <t>BA</t>
  </si>
  <si>
    <t>AB AVG</t>
  </si>
  <si>
    <t>Ryan Church</t>
  </si>
  <si>
    <t>Brady Clark</t>
  </si>
  <si>
    <t>Cory Sullivan</t>
  </si>
  <si>
    <t>Reggie Sanders</t>
  </si>
  <si>
    <t>David DeJesus</t>
  </si>
  <si>
    <t>Jacque Jones</t>
  </si>
  <si>
    <t>Wily Mo Pena</t>
  </si>
  <si>
    <t>Preston Wilson</t>
  </si>
  <si>
    <t>Chris Duffy</t>
  </si>
  <si>
    <t>UTL VORP</t>
  </si>
  <si>
    <t>old #</t>
  </si>
  <si>
    <t>Elijah</t>
  </si>
  <si>
    <t>My Ratios</t>
  </si>
  <si>
    <t>rjforlife</t>
  </si>
  <si>
    <t>x2.9</t>
  </si>
  <si>
    <t>Unweighted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</si>
</sst>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.000"/>
    <numFmt numFmtId="169" formatCode="0.000"/>
    <numFmt numFmtId="170" formatCode="0.0"/>
    <numFmt numFmtId="171" formatCode="&quot;$&quot;#,##0.00"/>
    <numFmt numFmtId="172" formatCode="&quot;$&quot;#,##0"/>
  </numFmts>
  <fonts count="16">
    <font>
      <sz val="10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  <font>
      <b/>
      <sz val="11"/>
      <color indexed="10"/>
      <name val="Verdana"/>
      <family val="2"/>
    </font>
    <font>
      <b/>
      <sz val="11"/>
      <color indexed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169" fontId="2" fillId="2" borderId="3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 horizontal="center"/>
    </xf>
    <xf numFmtId="169" fontId="2" fillId="2" borderId="7" xfId="0" applyNumberFormat="1" applyFont="1" applyFill="1" applyBorder="1" applyAlignment="1">
      <alignment horizontal="center"/>
    </xf>
    <xf numFmtId="169" fontId="2" fillId="2" borderId="8" xfId="0" applyNumberFormat="1" applyFont="1" applyFill="1" applyBorder="1" applyAlignment="1">
      <alignment horizontal="center"/>
    </xf>
    <xf numFmtId="169" fontId="1" fillId="0" borderId="8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70" fontId="2" fillId="2" borderId="1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70" fontId="7" fillId="0" borderId="0" xfId="0" applyNumberFormat="1" applyFont="1" applyAlignment="1">
      <alignment/>
    </xf>
    <xf numFmtId="169" fontId="2" fillId="2" borderId="11" xfId="0" applyNumberFormat="1" applyFont="1" applyFill="1" applyBorder="1" applyAlignment="1">
      <alignment horizontal="center"/>
    </xf>
    <xf numFmtId="169" fontId="2" fillId="2" borderId="6" xfId="0" applyNumberFormat="1" applyFont="1" applyFill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2" fillId="2" borderId="12" xfId="0" applyNumberFormat="1" applyFont="1" applyFill="1" applyBorder="1" applyAlignment="1">
      <alignment horizontal="center"/>
    </xf>
    <xf numFmtId="170" fontId="8" fillId="0" borderId="0" xfId="0" applyNumberFormat="1" applyFont="1" applyAlignment="1">
      <alignment/>
    </xf>
    <xf numFmtId="0" fontId="4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2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70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9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171" fontId="0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3" fillId="2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169" fontId="0" fillId="0" borderId="8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9" fontId="14" fillId="0" borderId="8" xfId="0" applyNumberFormat="1" applyFont="1" applyFill="1" applyBorder="1" applyAlignment="1">
      <alignment horizontal="center"/>
    </xf>
    <xf numFmtId="169" fontId="0" fillId="0" borderId="8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wrapText="1"/>
    </xf>
    <xf numFmtId="169" fontId="15" fillId="0" borderId="8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70" fontId="13" fillId="2" borderId="3" xfId="0" applyNumberFormat="1" applyFont="1" applyFill="1" applyBorder="1" applyAlignment="1">
      <alignment/>
    </xf>
    <xf numFmtId="170" fontId="13" fillId="2" borderId="4" xfId="0" applyNumberFormat="1" applyFont="1" applyFill="1" applyBorder="1" applyAlignment="1">
      <alignment horizontal="center"/>
    </xf>
    <xf numFmtId="170" fontId="13" fillId="2" borderId="3" xfId="0" applyNumberFormat="1" applyFont="1" applyFill="1" applyBorder="1" applyAlignment="1">
      <alignment horizontal="center" wrapText="1"/>
    </xf>
    <xf numFmtId="170" fontId="13" fillId="2" borderId="1" xfId="0" applyNumberFormat="1" applyFont="1" applyFill="1" applyBorder="1" applyAlignment="1">
      <alignment/>
    </xf>
    <xf numFmtId="170" fontId="13" fillId="2" borderId="1" xfId="0" applyNumberFormat="1" applyFont="1" applyFill="1" applyBorder="1" applyAlignment="1">
      <alignment horizontal="center" wrapText="1"/>
    </xf>
    <xf numFmtId="170" fontId="4" fillId="2" borderId="1" xfId="0" applyNumberFormat="1" applyFont="1" applyFill="1" applyBorder="1" applyAlignment="1">
      <alignment horizontal="center"/>
    </xf>
    <xf numFmtId="170" fontId="13" fillId="2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170" fontId="13" fillId="2" borderId="8" xfId="0" applyNumberFormat="1" applyFont="1" applyFill="1" applyBorder="1" applyAlignment="1">
      <alignment/>
    </xf>
    <xf numFmtId="170" fontId="13" fillId="2" borderId="8" xfId="0" applyNumberFormat="1" applyFont="1" applyFill="1" applyBorder="1" applyAlignment="1">
      <alignment horizontal="center" wrapText="1"/>
    </xf>
    <xf numFmtId="170" fontId="15" fillId="0" borderId="8" xfId="0" applyNumberFormat="1" applyFont="1" applyBorder="1" applyAlignment="1">
      <alignment/>
    </xf>
    <xf numFmtId="170" fontId="13" fillId="0" borderId="8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/>
    </xf>
    <xf numFmtId="0" fontId="4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2" fontId="0" fillId="0" borderId="8" xfId="0" applyNumberFormat="1" applyBorder="1" applyAlignment="1">
      <alignment horizontal="center"/>
    </xf>
    <xf numFmtId="170" fontId="14" fillId="0" borderId="8" xfId="0" applyNumberFormat="1" applyFont="1" applyFill="1" applyBorder="1" applyAlignment="1">
      <alignment horizontal="center"/>
    </xf>
    <xf numFmtId="170" fontId="14" fillId="0" borderId="8" xfId="0" applyNumberFormat="1" applyFont="1" applyFill="1" applyBorder="1" applyAlignment="1">
      <alignment horizontal="center" wrapText="1"/>
    </xf>
    <xf numFmtId="170" fontId="2" fillId="2" borderId="8" xfId="0" applyNumberFormat="1" applyFont="1" applyFill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69" fontId="4" fillId="2" borderId="8" xfId="0" applyNumberFormat="1" applyFont="1" applyFill="1" applyBorder="1" applyAlignment="1">
      <alignment horizontal="center" wrapText="1"/>
    </xf>
    <xf numFmtId="169" fontId="0" fillId="0" borderId="8" xfId="0" applyNumberFormat="1" applyBorder="1" applyAlignment="1">
      <alignment/>
    </xf>
    <xf numFmtId="170" fontId="13" fillId="2" borderId="7" xfId="0" applyNumberFormat="1" applyFont="1" applyFill="1" applyBorder="1" applyAlignment="1">
      <alignment/>
    </xf>
    <xf numFmtId="170" fontId="13" fillId="2" borderId="7" xfId="0" applyNumberFormat="1" applyFont="1" applyFill="1" applyBorder="1" applyAlignment="1">
      <alignment horizontal="center" wrapText="1"/>
    </xf>
    <xf numFmtId="170" fontId="13" fillId="2" borderId="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170" fontId="13" fillId="2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0" fontId="13" fillId="0" borderId="1" xfId="0" applyNumberFormat="1" applyFont="1" applyFill="1" applyBorder="1" applyAlignment="1">
      <alignment horizontal="center"/>
    </xf>
    <xf numFmtId="169" fontId="0" fillId="0" borderId="8" xfId="0" applyNumberFormat="1" applyFont="1" applyBorder="1" applyAlignment="1">
      <alignment horizontal="center"/>
    </xf>
    <xf numFmtId="170" fontId="13" fillId="2" borderId="5" xfId="0" applyNumberFormat="1" applyFont="1" applyFill="1" applyBorder="1" applyAlignment="1">
      <alignment/>
    </xf>
    <xf numFmtId="170" fontId="13" fillId="2" borderId="6" xfId="0" applyNumberFormat="1" applyFont="1" applyFill="1" applyBorder="1" applyAlignment="1">
      <alignment horizontal="center" wrapText="1"/>
    </xf>
    <xf numFmtId="170" fontId="13" fillId="2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2" borderId="11" xfId="0" applyFont="1" applyFill="1" applyBorder="1" applyAlignment="1">
      <alignment/>
    </xf>
    <xf numFmtId="0" fontId="13" fillId="2" borderId="11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13" fillId="2" borderId="8" xfId="0" applyFont="1" applyFill="1" applyBorder="1" applyAlignment="1">
      <alignment/>
    </xf>
    <xf numFmtId="0" fontId="13" fillId="2" borderId="8" xfId="0" applyFont="1" applyFill="1" applyBorder="1" applyAlignment="1">
      <alignment horizontal="center"/>
    </xf>
    <xf numFmtId="0" fontId="13" fillId="2" borderId="6" xfId="0" applyFont="1" applyFill="1" applyBorder="1" applyAlignment="1">
      <alignment/>
    </xf>
    <xf numFmtId="0" fontId="13" fillId="2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6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0" fontId="1" fillId="0" borderId="8" xfId="0" applyNumberFormat="1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13" fillId="2" borderId="8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70" fontId="0" fillId="2" borderId="8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left" wrapText="1"/>
    </xf>
    <xf numFmtId="169" fontId="4" fillId="2" borderId="12" xfId="0" applyNumberFormat="1" applyFont="1" applyFill="1" applyBorder="1" applyAlignment="1">
      <alignment horizontal="center" wrapText="1"/>
    </xf>
    <xf numFmtId="170" fontId="0" fillId="2" borderId="8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169" fontId="0" fillId="2" borderId="8" xfId="0" applyNumberFormat="1" applyFont="1" applyFill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170" fontId="0" fillId="0" borderId="8" xfId="0" applyNumberFormat="1" applyFont="1" applyFill="1" applyBorder="1" applyAlignment="1">
      <alignment horizontal="center"/>
    </xf>
    <xf numFmtId="2" fontId="11" fillId="0" borderId="18" xfId="0" applyNumberFormat="1" applyFont="1" applyBorder="1" applyAlignment="1">
      <alignment/>
    </xf>
    <xf numFmtId="172" fontId="4" fillId="2" borderId="8" xfId="0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8" xfId="0" applyNumberFormat="1" applyFont="1" applyBorder="1" applyAlignment="1">
      <alignment horizontal="center"/>
    </xf>
    <xf numFmtId="170" fontId="11" fillId="0" borderId="18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170" fontId="4" fillId="2" borderId="13" xfId="0" applyNumberFormat="1" applyFont="1" applyFill="1" applyBorder="1" applyAlignment="1">
      <alignment horizontal="center" wrapText="1"/>
    </xf>
    <xf numFmtId="170" fontId="4" fillId="2" borderId="19" xfId="0" applyNumberFormat="1" applyFont="1" applyFill="1" applyBorder="1" applyAlignment="1">
      <alignment horizontal="center" wrapText="1"/>
    </xf>
    <xf numFmtId="170" fontId="4" fillId="2" borderId="12" xfId="0" applyNumberFormat="1" applyFont="1" applyFill="1" applyBorder="1" applyAlignment="1">
      <alignment horizontal="center" wrapText="1"/>
    </xf>
    <xf numFmtId="170" fontId="0" fillId="0" borderId="8" xfId="0" applyNumberFormat="1" applyFont="1" applyBorder="1" applyAlignment="1">
      <alignment horizontal="center"/>
    </xf>
    <xf numFmtId="170" fontId="0" fillId="0" borderId="18" xfId="0" applyNumberFormat="1" applyBorder="1" applyAlignment="1">
      <alignment/>
    </xf>
    <xf numFmtId="170" fontId="4" fillId="2" borderId="17" xfId="0" applyNumberFormat="1" applyFont="1" applyFill="1" applyBorder="1" applyAlignment="1">
      <alignment horizontal="center" wrapText="1"/>
    </xf>
    <xf numFmtId="170" fontId="11" fillId="0" borderId="20" xfId="0" applyNumberFormat="1" applyFont="1" applyBorder="1" applyAlignment="1">
      <alignment/>
    </xf>
    <xf numFmtId="9" fontId="11" fillId="0" borderId="0" xfId="0" applyNumberFormat="1" applyFont="1" applyAlignment="1">
      <alignment/>
    </xf>
    <xf numFmtId="170" fontId="11" fillId="0" borderId="8" xfId="0" applyNumberFormat="1" applyFont="1" applyBorder="1" applyAlignment="1">
      <alignment horizontal="center"/>
    </xf>
    <xf numFmtId="169" fontId="11" fillId="0" borderId="8" xfId="0" applyNumberFormat="1" applyFont="1" applyBorder="1" applyAlignment="1">
      <alignment horizontal="center"/>
    </xf>
    <xf numFmtId="170" fontId="4" fillId="2" borderId="0" xfId="0" applyNumberFormat="1" applyFont="1" applyFill="1" applyBorder="1" applyAlignment="1">
      <alignment horizontal="center" wrapText="1"/>
    </xf>
    <xf numFmtId="170" fontId="4" fillId="2" borderId="8" xfId="0" applyNumberFormat="1" applyFont="1" applyFill="1" applyBorder="1" applyAlignment="1">
      <alignment horizontal="center" wrapText="1"/>
    </xf>
    <xf numFmtId="170" fontId="0" fillId="0" borderId="8" xfId="0" applyNumberFormat="1" applyBorder="1" applyAlignment="1">
      <alignment/>
    </xf>
    <xf numFmtId="0" fontId="1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70" fontId="0" fillId="4" borderId="8" xfId="0" applyNumberFormat="1" applyFont="1" applyFill="1" applyBorder="1" applyAlignment="1">
      <alignment/>
    </xf>
    <xf numFmtId="170" fontId="0" fillId="4" borderId="8" xfId="0" applyNumberFormat="1" applyFont="1" applyFill="1" applyBorder="1" applyAlignment="1">
      <alignment horizontal="center"/>
    </xf>
    <xf numFmtId="16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/>
    </xf>
    <xf numFmtId="170" fontId="0" fillId="4" borderId="8" xfId="0" applyNumberFormat="1" applyFill="1" applyBorder="1" applyAlignment="1">
      <alignment horizontal="center"/>
    </xf>
    <xf numFmtId="169" fontId="0" fillId="4" borderId="8" xfId="0" applyNumberForma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8" xfId="0" applyFill="1" applyBorder="1" applyAlignment="1">
      <alignment horizontal="center"/>
    </xf>
    <xf numFmtId="170" fontId="0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170" fontId="0" fillId="0" borderId="8" xfId="0" applyNumberFormat="1" applyFill="1" applyBorder="1" applyAlignment="1">
      <alignment horizontal="center"/>
    </xf>
    <xf numFmtId="169" fontId="0" fillId="0" borderId="8" xfId="0" applyNumberForma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70" fontId="11" fillId="0" borderId="16" xfId="0" applyNumberFormat="1" applyFont="1" applyBorder="1" applyAlignment="1">
      <alignment horizontal="center"/>
    </xf>
    <xf numFmtId="169" fontId="11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5"/>
  <sheetViews>
    <sheetView workbookViewId="0" topLeftCell="A1">
      <pane ySplit="1" topLeftCell="BM2" activePane="bottomLeft" state="frozen"/>
      <selection pane="topLeft" activeCell="A84" sqref="A84"/>
      <selection pane="bottomLeft" activeCell="K69" sqref="K69"/>
    </sheetView>
  </sheetViews>
  <sheetFormatPr defaultColWidth="9.140625" defaultRowHeight="12.75"/>
  <cols>
    <col min="1" max="1" width="23.28125" style="0" bestFit="1" customWidth="1"/>
  </cols>
  <sheetData>
    <row r="1" spans="1:15" ht="25.5">
      <c r="A1" s="10" t="s">
        <v>41</v>
      </c>
      <c r="B1" s="9" t="s">
        <v>40</v>
      </c>
      <c r="C1" s="11" t="s">
        <v>42</v>
      </c>
      <c r="D1" s="11" t="s">
        <v>43</v>
      </c>
      <c r="E1" s="11" t="s">
        <v>44</v>
      </c>
      <c r="F1" s="11" t="s">
        <v>45</v>
      </c>
      <c r="G1" s="31" t="s">
        <v>52</v>
      </c>
      <c r="H1" s="31" t="s">
        <v>53</v>
      </c>
      <c r="I1" s="31" t="s">
        <v>54</v>
      </c>
      <c r="J1" s="31" t="s">
        <v>55</v>
      </c>
      <c r="K1" s="31" t="s">
        <v>46</v>
      </c>
      <c r="L1" s="31" t="s">
        <v>47</v>
      </c>
      <c r="M1" s="31" t="s">
        <v>48</v>
      </c>
      <c r="N1" s="31" t="s">
        <v>49</v>
      </c>
      <c r="O1" s="31" t="s">
        <v>50</v>
      </c>
    </row>
    <row r="2" spans="1:16" ht="12.75">
      <c r="A2" s="5" t="s">
        <v>0</v>
      </c>
      <c r="B2" s="4">
        <v>1</v>
      </c>
      <c r="C2" s="6" t="s">
        <v>1</v>
      </c>
      <c r="D2" s="6">
        <v>27.3</v>
      </c>
      <c r="E2" s="7" t="s">
        <v>2</v>
      </c>
      <c r="F2" s="7"/>
      <c r="G2" s="88" t="s">
        <v>90</v>
      </c>
      <c r="H2" s="88" t="s">
        <v>90</v>
      </c>
      <c r="I2" s="88" t="s">
        <v>90</v>
      </c>
      <c r="J2" s="88" t="s">
        <v>90</v>
      </c>
      <c r="K2" s="88">
        <v>75</v>
      </c>
      <c r="L2" s="88">
        <v>22</v>
      </c>
      <c r="M2" s="88">
        <v>85</v>
      </c>
      <c r="N2" s="89">
        <v>0.303</v>
      </c>
      <c r="O2" s="88">
        <v>0</v>
      </c>
      <c r="P2" t="s">
        <v>51</v>
      </c>
    </row>
    <row r="3" spans="1:16" ht="12.75">
      <c r="A3" s="5" t="s">
        <v>0</v>
      </c>
      <c r="B3" s="8" t="s">
        <v>90</v>
      </c>
      <c r="C3" s="6" t="s">
        <v>1</v>
      </c>
      <c r="D3" s="6">
        <v>27.3</v>
      </c>
      <c r="E3" s="7" t="s">
        <v>2</v>
      </c>
      <c r="F3" s="3"/>
      <c r="G3" s="88">
        <v>534</v>
      </c>
      <c r="H3" s="88">
        <v>165</v>
      </c>
      <c r="I3" s="88">
        <v>35</v>
      </c>
      <c r="J3" s="88">
        <v>0</v>
      </c>
      <c r="K3" s="88">
        <v>78</v>
      </c>
      <c r="L3" s="88">
        <v>22</v>
      </c>
      <c r="M3" s="88">
        <v>90</v>
      </c>
      <c r="N3" s="89">
        <f>H3/G3</f>
        <v>0.3089887640449438</v>
      </c>
      <c r="O3" s="88">
        <v>0</v>
      </c>
      <c r="P3" t="s">
        <v>56</v>
      </c>
    </row>
    <row r="4" spans="1:16" ht="12.75">
      <c r="A4" s="5" t="s">
        <v>0</v>
      </c>
      <c r="B4" s="8">
        <v>1</v>
      </c>
      <c r="C4" s="6" t="s">
        <v>1</v>
      </c>
      <c r="D4" s="6">
        <v>27.3</v>
      </c>
      <c r="E4" s="7" t="s">
        <v>2</v>
      </c>
      <c r="F4" s="3"/>
      <c r="G4" s="88">
        <v>535</v>
      </c>
      <c r="H4" s="88">
        <v>160</v>
      </c>
      <c r="I4" s="88">
        <v>35</v>
      </c>
      <c r="J4" s="88">
        <v>0</v>
      </c>
      <c r="K4" s="88">
        <v>74</v>
      </c>
      <c r="L4" s="88">
        <v>20</v>
      </c>
      <c r="M4" s="88">
        <v>87</v>
      </c>
      <c r="N4" s="89">
        <f>H4/G4</f>
        <v>0.29906542056074764</v>
      </c>
      <c r="O4" s="88">
        <v>0</v>
      </c>
      <c r="P4" t="s">
        <v>57</v>
      </c>
    </row>
    <row r="5" spans="1:16" ht="12.75">
      <c r="A5" s="5" t="s">
        <v>0</v>
      </c>
      <c r="B5" s="8">
        <v>1</v>
      </c>
      <c r="C5" s="6" t="s">
        <v>1</v>
      </c>
      <c r="D5" s="6">
        <v>27.3</v>
      </c>
      <c r="E5" s="7" t="s">
        <v>2</v>
      </c>
      <c r="F5" s="3"/>
      <c r="G5" s="88">
        <v>530</v>
      </c>
      <c r="H5" s="88">
        <v>161</v>
      </c>
      <c r="I5" s="88">
        <v>37</v>
      </c>
      <c r="J5" s="88">
        <v>0</v>
      </c>
      <c r="K5" s="88">
        <v>81</v>
      </c>
      <c r="L5" s="88">
        <v>23</v>
      </c>
      <c r="M5" s="88">
        <v>89</v>
      </c>
      <c r="N5" s="89">
        <v>0.303773584906</v>
      </c>
      <c r="O5" s="88">
        <v>0</v>
      </c>
      <c r="P5" t="s">
        <v>58</v>
      </c>
    </row>
    <row r="6" spans="1:15" s="39" customFormat="1" ht="12.75">
      <c r="A6" s="96" t="s">
        <v>0</v>
      </c>
      <c r="B6" s="97">
        <f>(B2+B4+B5)/3</f>
        <v>1</v>
      </c>
      <c r="C6" s="98" t="s">
        <v>1</v>
      </c>
      <c r="D6" s="98">
        <v>27.3</v>
      </c>
      <c r="E6" s="84" t="s">
        <v>2</v>
      </c>
      <c r="F6" s="84"/>
      <c r="G6" s="91">
        <f>(G3*0.85+G4*1.15+G5)/3</f>
        <v>533.0500000000001</v>
      </c>
      <c r="H6" s="91">
        <f>(H3*0.85+H4*1.15+H5)/3</f>
        <v>161.75</v>
      </c>
      <c r="I6" s="91">
        <f>(I3*0.85+I4*1.15+I5)/3</f>
        <v>35.666666666666664</v>
      </c>
      <c r="J6" s="91">
        <f>(J3*0.85+J4*1.15+J5)/3</f>
        <v>0</v>
      </c>
      <c r="K6" s="91">
        <f>(K2+K3*0.85+K4*1.15+K5)/4</f>
        <v>76.85</v>
      </c>
      <c r="L6" s="91">
        <f>(L2+L3*0.85+L4*1.15+L5)/4</f>
        <v>21.675</v>
      </c>
      <c r="M6" s="91">
        <f>(M2+M3*0.85+M4*1.15+M5)/4</f>
        <v>87.6375</v>
      </c>
      <c r="N6" s="93">
        <f>(N2+N3*0.85+N4*1.15+N5)/4</f>
        <v>0.30333481699726544</v>
      </c>
      <c r="O6" s="91">
        <f>(O2+O3*0.85+O4*1.15+O5)/4</f>
        <v>0</v>
      </c>
    </row>
    <row r="7" spans="1:16" ht="12.75">
      <c r="A7" s="1" t="s">
        <v>3</v>
      </c>
      <c r="B7" s="8">
        <v>2</v>
      </c>
      <c r="C7" s="2" t="s">
        <v>4</v>
      </c>
      <c r="D7" s="2">
        <v>23</v>
      </c>
      <c r="E7" s="7" t="s">
        <v>2</v>
      </c>
      <c r="F7" s="3"/>
      <c r="G7" s="88" t="s">
        <v>90</v>
      </c>
      <c r="H7" s="88" t="s">
        <v>90</v>
      </c>
      <c r="I7" s="88" t="s">
        <v>90</v>
      </c>
      <c r="J7" s="88" t="s">
        <v>90</v>
      </c>
      <c r="K7" s="88">
        <v>70</v>
      </c>
      <c r="L7" s="88">
        <v>12</v>
      </c>
      <c r="M7" s="88">
        <v>66</v>
      </c>
      <c r="N7" s="89">
        <v>0.305</v>
      </c>
      <c r="O7" s="88">
        <v>10</v>
      </c>
      <c r="P7" t="s">
        <v>51</v>
      </c>
    </row>
    <row r="8" spans="1:16" ht="12.75">
      <c r="A8" s="1" t="s">
        <v>3</v>
      </c>
      <c r="B8" s="8" t="s">
        <v>90</v>
      </c>
      <c r="C8" s="2" t="s">
        <v>4</v>
      </c>
      <c r="D8" s="2">
        <v>23</v>
      </c>
      <c r="E8" s="7" t="s">
        <v>2</v>
      </c>
      <c r="F8" s="3"/>
      <c r="G8" s="88">
        <v>484</v>
      </c>
      <c r="H8" s="92">
        <v>147</v>
      </c>
      <c r="I8" s="92">
        <v>30</v>
      </c>
      <c r="J8" s="92">
        <v>2</v>
      </c>
      <c r="K8" s="88">
        <v>67</v>
      </c>
      <c r="L8" s="88">
        <v>13</v>
      </c>
      <c r="M8" s="88">
        <v>64</v>
      </c>
      <c r="N8" s="89">
        <f>H8/G8</f>
        <v>0.3037190082644628</v>
      </c>
      <c r="O8" s="88">
        <v>10</v>
      </c>
      <c r="P8" t="s">
        <v>56</v>
      </c>
    </row>
    <row r="9" spans="1:16" ht="12.75">
      <c r="A9" s="1" t="s">
        <v>3</v>
      </c>
      <c r="B9" s="8">
        <v>5</v>
      </c>
      <c r="C9" s="2" t="s">
        <v>4</v>
      </c>
      <c r="D9" s="2">
        <v>23</v>
      </c>
      <c r="E9" s="7" t="s">
        <v>2</v>
      </c>
      <c r="F9" s="3"/>
      <c r="G9" s="88">
        <v>452</v>
      </c>
      <c r="H9" s="88">
        <v>137</v>
      </c>
      <c r="I9" s="88">
        <v>22</v>
      </c>
      <c r="J9" s="88">
        <v>2</v>
      </c>
      <c r="K9" s="88">
        <v>59</v>
      </c>
      <c r="L9" s="88">
        <v>10</v>
      </c>
      <c r="M9" s="88">
        <v>56</v>
      </c>
      <c r="N9" s="89">
        <f>H9/G9</f>
        <v>0.3030973451327434</v>
      </c>
      <c r="O9" s="88">
        <v>12</v>
      </c>
      <c r="P9" t="s">
        <v>57</v>
      </c>
    </row>
    <row r="10" spans="1:16" ht="12.75">
      <c r="A10" s="1" t="s">
        <v>3</v>
      </c>
      <c r="B10" s="8">
        <v>2</v>
      </c>
      <c r="C10" s="2" t="s">
        <v>4</v>
      </c>
      <c r="D10" s="2">
        <v>23</v>
      </c>
      <c r="E10" s="7" t="s">
        <v>2</v>
      </c>
      <c r="F10" s="3"/>
      <c r="G10" s="88">
        <v>520</v>
      </c>
      <c r="H10" s="88">
        <v>154</v>
      </c>
      <c r="I10" s="88">
        <v>32</v>
      </c>
      <c r="J10" s="88">
        <v>3</v>
      </c>
      <c r="K10" s="88">
        <v>80</v>
      </c>
      <c r="L10" s="88">
        <v>16</v>
      </c>
      <c r="M10" s="88">
        <v>82</v>
      </c>
      <c r="N10" s="89">
        <v>0.296153846154</v>
      </c>
      <c r="O10" s="88">
        <v>13</v>
      </c>
      <c r="P10" t="s">
        <v>58</v>
      </c>
    </row>
    <row r="11" spans="1:15" s="39" customFormat="1" ht="12.75">
      <c r="A11" s="99" t="s">
        <v>3</v>
      </c>
      <c r="B11" s="97">
        <f>(B7+B9+B10)/3</f>
        <v>3</v>
      </c>
      <c r="C11" s="100" t="s">
        <v>4</v>
      </c>
      <c r="D11" s="100">
        <v>23</v>
      </c>
      <c r="E11" s="84" t="s">
        <v>2</v>
      </c>
      <c r="F11" s="84"/>
      <c r="G11" s="91">
        <f>(G8*0.85+G9*1.15+G10)/3</f>
        <v>483.7333333333333</v>
      </c>
      <c r="H11" s="91">
        <f>(H8*0.85+H9*1.15+H10)/3</f>
        <v>145.5</v>
      </c>
      <c r="I11" s="91">
        <f>(I8*0.85+I9*1.15+I10)/3</f>
        <v>27.599999999999998</v>
      </c>
      <c r="J11" s="91">
        <f>(J8*0.85+J9*1.15+J10)/3</f>
        <v>2.3333333333333335</v>
      </c>
      <c r="K11" s="91">
        <f>(K7+K8*0.85+K9*1.15+K10)/4</f>
        <v>68.69999999999999</v>
      </c>
      <c r="L11" s="91">
        <f>(L7+L8*0.85+L9*1.15+L10)/4</f>
        <v>12.6375</v>
      </c>
      <c r="M11" s="91">
        <f>(M7+M8*0.85+M9*1.15+M10)/4</f>
        <v>66.7</v>
      </c>
      <c r="N11" s="93">
        <f>(N7+N8*0.85+N9*1.15+N10)/4</f>
        <v>0.3019692375203621</v>
      </c>
      <c r="O11" s="91">
        <f>(O7+O8*0.85+O9*1.15+O10)/4</f>
        <v>11.325</v>
      </c>
    </row>
    <row r="12" spans="1:16" ht="12.75">
      <c r="A12" s="1" t="s">
        <v>7</v>
      </c>
      <c r="B12" s="8">
        <v>4</v>
      </c>
      <c r="C12" s="2" t="s">
        <v>8</v>
      </c>
      <c r="D12" s="2">
        <v>34</v>
      </c>
      <c r="E12" s="7" t="s">
        <v>2</v>
      </c>
      <c r="F12" s="3"/>
      <c r="G12" s="88" t="s">
        <v>90</v>
      </c>
      <c r="H12" s="88" t="s">
        <v>90</v>
      </c>
      <c r="I12" s="88" t="s">
        <v>90</v>
      </c>
      <c r="J12" s="88" t="s">
        <v>90</v>
      </c>
      <c r="K12" s="88">
        <v>70</v>
      </c>
      <c r="L12" s="88">
        <v>20</v>
      </c>
      <c r="M12" s="88">
        <v>70</v>
      </c>
      <c r="N12" s="89">
        <v>0.28</v>
      </c>
      <c r="O12" s="88">
        <v>2</v>
      </c>
      <c r="P12" t="s">
        <v>51</v>
      </c>
    </row>
    <row r="13" spans="1:16" ht="12.75">
      <c r="A13" s="1" t="s">
        <v>7</v>
      </c>
      <c r="B13" s="8" t="s">
        <v>90</v>
      </c>
      <c r="C13" s="2" t="s">
        <v>8</v>
      </c>
      <c r="D13" s="2">
        <v>34</v>
      </c>
      <c r="E13" s="7" t="s">
        <v>2</v>
      </c>
      <c r="F13" s="3"/>
      <c r="G13" s="88">
        <v>461</v>
      </c>
      <c r="H13" s="92">
        <v>136</v>
      </c>
      <c r="I13" s="92">
        <v>28</v>
      </c>
      <c r="J13" s="92">
        <v>1</v>
      </c>
      <c r="K13" s="88">
        <v>66</v>
      </c>
      <c r="L13" s="88">
        <v>20</v>
      </c>
      <c r="M13" s="88">
        <v>72</v>
      </c>
      <c r="N13" s="89">
        <f>H13/G13</f>
        <v>0.2950108459869848</v>
      </c>
      <c r="O13" s="88">
        <v>3</v>
      </c>
      <c r="P13" t="s">
        <v>56</v>
      </c>
    </row>
    <row r="14" spans="1:16" ht="12.75">
      <c r="A14" s="1" t="s">
        <v>7</v>
      </c>
      <c r="B14" s="8">
        <v>2</v>
      </c>
      <c r="C14" s="2" t="s">
        <v>8</v>
      </c>
      <c r="D14" s="2">
        <v>34</v>
      </c>
      <c r="E14" s="7" t="s">
        <v>2</v>
      </c>
      <c r="F14" s="3"/>
      <c r="G14" s="88">
        <v>457</v>
      </c>
      <c r="H14" s="88">
        <v>125</v>
      </c>
      <c r="I14" s="88">
        <v>29</v>
      </c>
      <c r="J14" s="88">
        <v>1</v>
      </c>
      <c r="K14" s="88">
        <v>61</v>
      </c>
      <c r="L14" s="88">
        <v>20</v>
      </c>
      <c r="M14" s="88">
        <v>71</v>
      </c>
      <c r="N14" s="89">
        <f>H14/G14</f>
        <v>0.2735229759299781</v>
      </c>
      <c r="O14" s="88">
        <v>4</v>
      </c>
      <c r="P14" t="s">
        <v>57</v>
      </c>
    </row>
    <row r="15" spans="1:16" ht="12.75">
      <c r="A15" s="1" t="s">
        <v>7</v>
      </c>
      <c r="B15" s="8">
        <v>7</v>
      </c>
      <c r="C15" s="2" t="s">
        <v>8</v>
      </c>
      <c r="D15" s="2">
        <v>34</v>
      </c>
      <c r="E15" s="7" t="s">
        <v>2</v>
      </c>
      <c r="F15" s="3"/>
      <c r="G15" s="88">
        <v>455</v>
      </c>
      <c r="H15" s="88">
        <v>120</v>
      </c>
      <c r="I15" s="88">
        <v>29</v>
      </c>
      <c r="J15" s="88">
        <v>1</v>
      </c>
      <c r="K15" s="88">
        <v>64</v>
      </c>
      <c r="L15" s="88">
        <v>21</v>
      </c>
      <c r="M15" s="88">
        <v>68</v>
      </c>
      <c r="N15" s="89">
        <v>0.263736263736</v>
      </c>
      <c r="O15" s="88">
        <v>2</v>
      </c>
      <c r="P15" t="s">
        <v>58</v>
      </c>
    </row>
    <row r="16" spans="1:15" s="39" customFormat="1" ht="12.75">
      <c r="A16" s="99" t="s">
        <v>7</v>
      </c>
      <c r="B16" s="97">
        <f>(B12+B14+B15)/3</f>
        <v>4.333333333333333</v>
      </c>
      <c r="C16" s="100" t="s">
        <v>8</v>
      </c>
      <c r="D16" s="100">
        <v>34</v>
      </c>
      <c r="E16" s="84" t="s">
        <v>2</v>
      </c>
      <c r="F16" s="84"/>
      <c r="G16" s="91">
        <f>(G13*0.85+G14*1.15+G15)/3</f>
        <v>457.46666666666664</v>
      </c>
      <c r="H16" s="91">
        <f>(H13*0.85+H14*1.15+H15)/3</f>
        <v>126.45</v>
      </c>
      <c r="I16" s="91">
        <f>(I13*0.85+I14*1.15+I15)/3</f>
        <v>28.716666666666665</v>
      </c>
      <c r="J16" s="91">
        <f>(J13*0.85+J14*1.15+J15)/3</f>
        <v>1</v>
      </c>
      <c r="K16" s="91">
        <f>(K12+K13*0.85+K14*1.15+K15)/4</f>
        <v>65.0625</v>
      </c>
      <c r="L16" s="91">
        <f>(L12+L13*0.85+L14*1.15+L15)/4</f>
        <v>20.25</v>
      </c>
      <c r="M16" s="91">
        <f>(M12+M13*0.85+M14*1.15+M15)/4</f>
        <v>70.21249999999999</v>
      </c>
      <c r="N16" s="93">
        <f>(N12+N13*0.85+N14*1.15+N15)/4</f>
        <v>0.277261726286103</v>
      </c>
      <c r="O16" s="91">
        <f>(O12+O13*0.85+O14*1.15+O15)/4</f>
        <v>2.7874999999999996</v>
      </c>
    </row>
    <row r="17" spans="1:16" ht="12.75">
      <c r="A17" s="1" t="s">
        <v>5</v>
      </c>
      <c r="B17" s="8">
        <v>3</v>
      </c>
      <c r="C17" s="2" t="s">
        <v>6</v>
      </c>
      <c r="D17" s="2">
        <v>35.4</v>
      </c>
      <c r="E17" s="7" t="s">
        <v>2</v>
      </c>
      <c r="F17" s="3"/>
      <c r="G17" s="88" t="s">
        <v>90</v>
      </c>
      <c r="H17" s="88" t="s">
        <v>90</v>
      </c>
      <c r="I17" s="88" t="s">
        <v>90</v>
      </c>
      <c r="J17" s="88" t="s">
        <v>90</v>
      </c>
      <c r="K17" s="88">
        <v>70</v>
      </c>
      <c r="L17" s="88">
        <v>19</v>
      </c>
      <c r="M17" s="88">
        <v>75</v>
      </c>
      <c r="N17" s="89">
        <v>0.294</v>
      </c>
      <c r="O17" s="88">
        <v>0</v>
      </c>
      <c r="P17" t="s">
        <v>51</v>
      </c>
    </row>
    <row r="18" spans="1:16" ht="12.75">
      <c r="A18" s="1" t="s">
        <v>5</v>
      </c>
      <c r="B18" s="8" t="s">
        <v>90</v>
      </c>
      <c r="C18" s="2" t="s">
        <v>6</v>
      </c>
      <c r="D18" s="2">
        <v>35.4</v>
      </c>
      <c r="E18" s="7" t="s">
        <v>2</v>
      </c>
      <c r="F18" s="3"/>
      <c r="G18" s="88">
        <v>468</v>
      </c>
      <c r="H18" s="92">
        <v>136</v>
      </c>
      <c r="I18" s="92">
        <v>28</v>
      </c>
      <c r="J18" s="92">
        <v>1</v>
      </c>
      <c r="K18" s="88">
        <v>65</v>
      </c>
      <c r="L18" s="88">
        <v>19</v>
      </c>
      <c r="M18" s="88">
        <v>68</v>
      </c>
      <c r="N18" s="89">
        <f>H18/G18</f>
        <v>0.2905982905982906</v>
      </c>
      <c r="O18" s="88">
        <v>0</v>
      </c>
      <c r="P18" t="s">
        <v>56</v>
      </c>
    </row>
    <row r="19" spans="1:16" ht="12.75">
      <c r="A19" s="1" t="s">
        <v>5</v>
      </c>
      <c r="B19" s="8">
        <v>2</v>
      </c>
      <c r="C19" s="2" t="s">
        <v>6</v>
      </c>
      <c r="D19" s="2">
        <v>35.4</v>
      </c>
      <c r="E19" s="7" t="s">
        <v>2</v>
      </c>
      <c r="F19" s="3"/>
      <c r="G19" s="88">
        <v>466</v>
      </c>
      <c r="H19" s="88">
        <v>136</v>
      </c>
      <c r="I19" s="88">
        <v>26</v>
      </c>
      <c r="J19" s="88">
        <v>2</v>
      </c>
      <c r="K19" s="88">
        <v>61</v>
      </c>
      <c r="L19" s="88">
        <v>22</v>
      </c>
      <c r="M19" s="88">
        <v>76</v>
      </c>
      <c r="N19" s="89">
        <f>H19/G19</f>
        <v>0.2918454935622318</v>
      </c>
      <c r="O19" s="88">
        <v>0</v>
      </c>
      <c r="P19" t="s">
        <v>57</v>
      </c>
    </row>
    <row r="20" spans="1:16" ht="12.75">
      <c r="A20" s="1" t="s">
        <v>5</v>
      </c>
      <c r="B20" s="8">
        <v>9</v>
      </c>
      <c r="C20" s="2" t="s">
        <v>6</v>
      </c>
      <c r="D20" s="2">
        <v>35.4</v>
      </c>
      <c r="E20" s="7" t="s">
        <v>2</v>
      </c>
      <c r="F20" s="3"/>
      <c r="G20" s="88">
        <v>434</v>
      </c>
      <c r="H20" s="88">
        <v>118</v>
      </c>
      <c r="I20" s="88">
        <v>25</v>
      </c>
      <c r="J20" s="88">
        <v>1</v>
      </c>
      <c r="K20" s="88">
        <v>56</v>
      </c>
      <c r="L20" s="88">
        <v>17</v>
      </c>
      <c r="M20" s="88">
        <v>61</v>
      </c>
      <c r="N20" s="89">
        <v>0.271889400922</v>
      </c>
      <c r="O20" s="88">
        <v>0</v>
      </c>
      <c r="P20" t="s">
        <v>58</v>
      </c>
    </row>
    <row r="21" spans="1:15" s="39" customFormat="1" ht="12.75">
      <c r="A21" s="99" t="s">
        <v>5</v>
      </c>
      <c r="B21" s="97">
        <f>(B17+B19+B20)/3</f>
        <v>4.666666666666667</v>
      </c>
      <c r="C21" s="100" t="s">
        <v>6</v>
      </c>
      <c r="D21" s="100">
        <v>35.4</v>
      </c>
      <c r="E21" s="84" t="s">
        <v>2</v>
      </c>
      <c r="F21" s="84"/>
      <c r="G21" s="91">
        <f>(G18*0.85+G19*1.15+G20)/3</f>
        <v>455.90000000000003</v>
      </c>
      <c r="H21" s="91">
        <f>(H18*0.85+H19*1.15+H20)/3</f>
        <v>130</v>
      </c>
      <c r="I21" s="91">
        <f>(I18*0.85+I19*1.15+I20)/3</f>
        <v>26.233333333333334</v>
      </c>
      <c r="J21" s="91">
        <f>(J18*0.85+J19*1.15+J20)/3</f>
        <v>1.3833333333333335</v>
      </c>
      <c r="K21" s="91">
        <f>(K17+K18*0.85+K19*1.15+K20)/4</f>
        <v>62.849999999999994</v>
      </c>
      <c r="L21" s="91">
        <f>(L17+L18*0.85+L19*1.15+L20)/4</f>
        <v>19.362499999999997</v>
      </c>
      <c r="M21" s="91">
        <f>(M17+M18*0.85+M19*1.15+M20)/4</f>
        <v>70.3</v>
      </c>
      <c r="N21" s="93">
        <f>(N17+N18*0.85+N19*1.15+N20)/4</f>
        <v>0.2871300663817784</v>
      </c>
      <c r="O21" s="91">
        <f>(O17+O18*0.85+O19*1.15+O20)/4</f>
        <v>0</v>
      </c>
    </row>
    <row r="22" spans="1:16" ht="12.75">
      <c r="A22" s="1" t="s">
        <v>24</v>
      </c>
      <c r="B22" s="8">
        <v>13</v>
      </c>
      <c r="C22" s="2" t="s">
        <v>25</v>
      </c>
      <c r="D22" s="2">
        <v>31.8</v>
      </c>
      <c r="E22" s="3" t="s">
        <v>2</v>
      </c>
      <c r="F22" s="3"/>
      <c r="G22" s="88" t="s">
        <v>90</v>
      </c>
      <c r="H22" s="88" t="s">
        <v>90</v>
      </c>
      <c r="I22" s="88" t="s">
        <v>90</v>
      </c>
      <c r="J22" s="88" t="s">
        <v>90</v>
      </c>
      <c r="K22" s="88">
        <v>74</v>
      </c>
      <c r="L22" s="88">
        <v>1</v>
      </c>
      <c r="M22" s="88">
        <v>55</v>
      </c>
      <c r="N22" s="89">
        <v>0.28</v>
      </c>
      <c r="O22" s="88">
        <v>8</v>
      </c>
      <c r="P22" t="s">
        <v>51</v>
      </c>
    </row>
    <row r="23" spans="1:16" ht="12.75">
      <c r="A23" s="1" t="s">
        <v>24</v>
      </c>
      <c r="B23" s="8" t="s">
        <v>90</v>
      </c>
      <c r="C23" s="2" t="s">
        <v>25</v>
      </c>
      <c r="D23" s="2">
        <v>31.8</v>
      </c>
      <c r="E23" s="3" t="s">
        <v>2</v>
      </c>
      <c r="F23" s="3"/>
      <c r="G23" s="88">
        <v>573</v>
      </c>
      <c r="H23" s="92">
        <v>165</v>
      </c>
      <c r="I23" s="92">
        <v>28</v>
      </c>
      <c r="J23" s="92">
        <v>1</v>
      </c>
      <c r="K23" s="88">
        <v>76</v>
      </c>
      <c r="L23" s="88">
        <v>2</v>
      </c>
      <c r="M23" s="88">
        <v>58</v>
      </c>
      <c r="N23" s="89">
        <f>H23/G23</f>
        <v>0.2879581151832461</v>
      </c>
      <c r="O23" s="88">
        <v>8</v>
      </c>
      <c r="P23" t="s">
        <v>56</v>
      </c>
    </row>
    <row r="24" spans="1:16" ht="12.75">
      <c r="A24" s="1" t="s">
        <v>24</v>
      </c>
      <c r="B24" s="8">
        <v>3</v>
      </c>
      <c r="C24" s="2" t="s">
        <v>25</v>
      </c>
      <c r="D24" s="2">
        <v>31.8</v>
      </c>
      <c r="E24" s="3" t="s">
        <v>2</v>
      </c>
      <c r="F24" s="3"/>
      <c r="G24" s="88">
        <v>591</v>
      </c>
      <c r="H24" s="88">
        <v>169</v>
      </c>
      <c r="I24" s="88">
        <v>29</v>
      </c>
      <c r="J24" s="88">
        <v>1</v>
      </c>
      <c r="K24" s="88">
        <v>71</v>
      </c>
      <c r="L24" s="88">
        <v>2</v>
      </c>
      <c r="M24" s="88">
        <v>56</v>
      </c>
      <c r="N24" s="89">
        <f>H24/G24</f>
        <v>0.2859560067681895</v>
      </c>
      <c r="O24" s="88">
        <v>8</v>
      </c>
      <c r="P24" t="s">
        <v>57</v>
      </c>
    </row>
    <row r="25" spans="1:16" ht="12.75">
      <c r="A25" s="1" t="s">
        <v>24</v>
      </c>
      <c r="B25" s="8">
        <v>4</v>
      </c>
      <c r="C25" s="2" t="s">
        <v>25</v>
      </c>
      <c r="D25" s="2">
        <v>31.8</v>
      </c>
      <c r="E25" s="3" t="s">
        <v>2</v>
      </c>
      <c r="F25" s="3"/>
      <c r="G25" s="88">
        <v>599</v>
      </c>
      <c r="H25" s="88">
        <v>184</v>
      </c>
      <c r="I25" s="88">
        <v>28</v>
      </c>
      <c r="J25" s="88">
        <v>2</v>
      </c>
      <c r="K25" s="88">
        <v>78</v>
      </c>
      <c r="L25" s="88">
        <v>3</v>
      </c>
      <c r="M25" s="88">
        <v>53</v>
      </c>
      <c r="N25" s="89">
        <v>0.307178631052</v>
      </c>
      <c r="O25" s="88">
        <v>6</v>
      </c>
      <c r="P25" t="s">
        <v>58</v>
      </c>
    </row>
    <row r="26" spans="1:15" s="40" customFormat="1" ht="15">
      <c r="A26" s="99" t="s">
        <v>24</v>
      </c>
      <c r="B26" s="97">
        <f>(B22+B24+B25)/3</f>
        <v>6.666666666666667</v>
      </c>
      <c r="C26" s="100" t="s">
        <v>25</v>
      </c>
      <c r="D26" s="100">
        <v>31.8</v>
      </c>
      <c r="E26" s="84" t="s">
        <v>2</v>
      </c>
      <c r="F26" s="84"/>
      <c r="G26" s="91">
        <f>(G23*0.85+G24*1.15+G25)/3</f>
        <v>588.5666666666667</v>
      </c>
      <c r="H26" s="91">
        <f>(H23*0.85+H24*1.15+H25)/3</f>
        <v>172.86666666666667</v>
      </c>
      <c r="I26" s="91">
        <f>(I23*0.85+I24*1.15+I25)/3</f>
        <v>28.38333333333333</v>
      </c>
      <c r="J26" s="91">
        <f>(J23*0.85+J24*1.15+J25)/3</f>
        <v>1.3333333333333333</v>
      </c>
      <c r="K26" s="91">
        <f>(K22+K23*0.85+K24*1.15+K25)/4</f>
        <v>74.5625</v>
      </c>
      <c r="L26" s="91">
        <f>(L22+L23*0.85+L24*1.15+L25)/4</f>
        <v>2</v>
      </c>
      <c r="M26" s="91">
        <f>(M22+M23*0.85+M24*1.15+M25)/4</f>
        <v>55.425</v>
      </c>
      <c r="N26" s="93">
        <f>(N22+N23*0.85+N24*1.15+N25)/4</f>
        <v>0.29019810918529426</v>
      </c>
      <c r="O26" s="91">
        <f>(O22+O23*0.85+O24*1.15+O25)/4</f>
        <v>7.5</v>
      </c>
    </row>
    <row r="27" spans="1:16" ht="12.75">
      <c r="A27" s="1" t="s">
        <v>10</v>
      </c>
      <c r="B27" s="8">
        <v>6</v>
      </c>
      <c r="C27" s="2" t="s">
        <v>11</v>
      </c>
      <c r="D27" s="2">
        <v>34.4</v>
      </c>
      <c r="E27" s="7" t="s">
        <v>2</v>
      </c>
      <c r="F27" s="3"/>
      <c r="G27" s="88" t="s">
        <v>90</v>
      </c>
      <c r="H27" s="88" t="s">
        <v>90</v>
      </c>
      <c r="I27" s="88" t="s">
        <v>90</v>
      </c>
      <c r="J27" s="88" t="s">
        <v>90</v>
      </c>
      <c r="K27" s="88">
        <v>68</v>
      </c>
      <c r="L27" s="88">
        <v>15</v>
      </c>
      <c r="M27" s="88">
        <v>56</v>
      </c>
      <c r="N27" s="89">
        <v>0.272</v>
      </c>
      <c r="O27" s="88">
        <v>5</v>
      </c>
      <c r="P27" t="s">
        <v>51</v>
      </c>
    </row>
    <row r="28" spans="1:16" ht="12.75">
      <c r="A28" s="1" t="s">
        <v>10</v>
      </c>
      <c r="B28" s="8" t="s">
        <v>90</v>
      </c>
      <c r="C28" s="2" t="s">
        <v>11</v>
      </c>
      <c r="D28" s="2">
        <v>34.4</v>
      </c>
      <c r="E28" s="7" t="s">
        <v>2</v>
      </c>
      <c r="F28" s="3"/>
      <c r="G28" s="88">
        <v>499</v>
      </c>
      <c r="H28" s="92">
        <v>143</v>
      </c>
      <c r="I28" s="92">
        <v>32</v>
      </c>
      <c r="J28" s="92">
        <v>3</v>
      </c>
      <c r="K28" s="88">
        <v>71</v>
      </c>
      <c r="L28" s="92">
        <v>16</v>
      </c>
      <c r="M28" s="92">
        <v>59</v>
      </c>
      <c r="N28" s="89">
        <f>H28/G28</f>
        <v>0.2865731462925852</v>
      </c>
      <c r="O28" s="88">
        <v>6</v>
      </c>
      <c r="P28" t="s">
        <v>56</v>
      </c>
    </row>
    <row r="29" spans="1:16" ht="12.75">
      <c r="A29" s="1" t="s">
        <v>10</v>
      </c>
      <c r="B29" s="8">
        <v>8</v>
      </c>
      <c r="C29" s="2" t="s">
        <v>11</v>
      </c>
      <c r="D29" s="2">
        <v>34.4</v>
      </c>
      <c r="E29" s="7" t="s">
        <v>2</v>
      </c>
      <c r="F29" s="3"/>
      <c r="G29" s="88">
        <v>504</v>
      </c>
      <c r="H29" s="88">
        <v>146</v>
      </c>
      <c r="I29" s="88">
        <v>31</v>
      </c>
      <c r="J29" s="88">
        <v>3</v>
      </c>
      <c r="K29" s="88">
        <v>69</v>
      </c>
      <c r="L29" s="88">
        <v>14</v>
      </c>
      <c r="M29" s="88">
        <v>69</v>
      </c>
      <c r="N29" s="89">
        <f>H29/G29</f>
        <v>0.2896825396825397</v>
      </c>
      <c r="O29" s="88">
        <v>6</v>
      </c>
      <c r="P29" t="s">
        <v>57</v>
      </c>
    </row>
    <row r="30" spans="1:16" ht="12.75">
      <c r="A30" s="1" t="s">
        <v>10</v>
      </c>
      <c r="B30" s="8">
        <v>6</v>
      </c>
      <c r="C30" s="2" t="s">
        <v>11</v>
      </c>
      <c r="D30" s="2">
        <v>34.4</v>
      </c>
      <c r="E30" s="7" t="s">
        <v>2</v>
      </c>
      <c r="F30" s="3"/>
      <c r="G30" s="88">
        <v>481</v>
      </c>
      <c r="H30" s="88">
        <v>130</v>
      </c>
      <c r="I30" s="88">
        <v>30</v>
      </c>
      <c r="J30" s="88">
        <v>2</v>
      </c>
      <c r="K30" s="88">
        <v>68</v>
      </c>
      <c r="L30" s="88">
        <v>13</v>
      </c>
      <c r="M30" s="88">
        <v>78</v>
      </c>
      <c r="N30" s="89">
        <v>0.27027027027</v>
      </c>
      <c r="O30" s="88">
        <v>7</v>
      </c>
      <c r="P30" t="s">
        <v>58</v>
      </c>
    </row>
    <row r="31" spans="1:15" s="39" customFormat="1" ht="12.75">
      <c r="A31" s="99" t="s">
        <v>10</v>
      </c>
      <c r="B31" s="97">
        <f>(B27+B29+B30)/3</f>
        <v>6.666666666666667</v>
      </c>
      <c r="C31" s="100" t="s">
        <v>11</v>
      </c>
      <c r="D31" s="100">
        <v>34.4</v>
      </c>
      <c r="E31" s="84" t="s">
        <v>2</v>
      </c>
      <c r="F31" s="84"/>
      <c r="G31" s="91">
        <f>(G28*0.85+G29*1.15+G30)/3</f>
        <v>494.9166666666667</v>
      </c>
      <c r="H31" s="91">
        <f>(H28*0.85+H29*1.15+H30)/3</f>
        <v>139.81666666666666</v>
      </c>
      <c r="I31" s="91">
        <f>(I28*0.85+I29*1.15+I30)/3</f>
        <v>30.95</v>
      </c>
      <c r="J31" s="91">
        <f>(J28*0.85+J29*1.15+J30)/3</f>
        <v>2.6666666666666665</v>
      </c>
      <c r="K31" s="91">
        <f>(K27+K28*0.85+K29*1.15+K30)/4</f>
        <v>68.925</v>
      </c>
      <c r="L31" s="91">
        <f>(L27+L28*0.85+L29*1.15+L30)/4</f>
        <v>14.425</v>
      </c>
      <c r="M31" s="91">
        <f>(M27+M28*0.85+M29*1.15+M30)/4</f>
        <v>65.875</v>
      </c>
      <c r="N31" s="93">
        <f>(N27+N28*0.85+N29*1.15+N30)/4</f>
        <v>0.2797480913134045</v>
      </c>
      <c r="O31" s="91">
        <f>(O27+O28*0.85+O29*1.15+O30)/4</f>
        <v>6</v>
      </c>
    </row>
    <row r="32" spans="1:16" ht="12.75">
      <c r="A32" s="1" t="s">
        <v>20</v>
      </c>
      <c r="B32" s="8">
        <v>11</v>
      </c>
      <c r="C32" s="2" t="s">
        <v>21</v>
      </c>
      <c r="D32" s="2">
        <v>29.8</v>
      </c>
      <c r="E32" s="3" t="s">
        <v>2</v>
      </c>
      <c r="F32" s="3"/>
      <c r="G32" s="88" t="s">
        <v>90</v>
      </c>
      <c r="H32" s="88" t="s">
        <v>90</v>
      </c>
      <c r="I32" s="88" t="s">
        <v>90</v>
      </c>
      <c r="J32" s="88" t="s">
        <v>90</v>
      </c>
      <c r="K32" s="88">
        <v>58</v>
      </c>
      <c r="L32" s="88">
        <v>15</v>
      </c>
      <c r="M32" s="88">
        <v>61</v>
      </c>
      <c r="N32" s="89">
        <v>0.27</v>
      </c>
      <c r="O32" s="88">
        <v>1</v>
      </c>
      <c r="P32" t="s">
        <v>51</v>
      </c>
    </row>
    <row r="33" spans="1:15" ht="12.75">
      <c r="A33" s="1" t="s">
        <v>20</v>
      </c>
      <c r="B33" s="8" t="s">
        <v>90</v>
      </c>
      <c r="C33" s="2" t="s">
        <v>21</v>
      </c>
      <c r="D33" s="2">
        <v>29.8</v>
      </c>
      <c r="E33" s="3" t="s">
        <v>2</v>
      </c>
      <c r="F33" s="3"/>
      <c r="G33" s="88">
        <v>461</v>
      </c>
      <c r="H33" s="92">
        <v>128</v>
      </c>
      <c r="I33" s="92">
        <v>26</v>
      </c>
      <c r="J33" s="92">
        <v>2</v>
      </c>
      <c r="K33" s="92">
        <v>64</v>
      </c>
      <c r="L33" s="92">
        <v>14</v>
      </c>
      <c r="M33" s="92">
        <v>56</v>
      </c>
      <c r="N33" s="89">
        <f>H33/G33</f>
        <v>0.27765726681127983</v>
      </c>
      <c r="O33" s="88">
        <v>2</v>
      </c>
    </row>
    <row r="34" spans="1:16" ht="12.75">
      <c r="A34" s="1" t="s">
        <v>20</v>
      </c>
      <c r="B34" s="8">
        <v>7</v>
      </c>
      <c r="C34" s="2" t="s">
        <v>21</v>
      </c>
      <c r="D34" s="2">
        <v>29.8</v>
      </c>
      <c r="E34" s="3" t="s">
        <v>2</v>
      </c>
      <c r="F34" s="3"/>
      <c r="G34" s="88">
        <v>444</v>
      </c>
      <c r="H34" s="88">
        <v>121</v>
      </c>
      <c r="I34" s="88">
        <v>27</v>
      </c>
      <c r="J34" s="88">
        <v>1</v>
      </c>
      <c r="K34" s="88">
        <v>59</v>
      </c>
      <c r="L34" s="88">
        <v>21</v>
      </c>
      <c r="M34" s="88">
        <v>67</v>
      </c>
      <c r="N34" s="89">
        <f>H34/G34</f>
        <v>0.2725225225225225</v>
      </c>
      <c r="O34" s="88">
        <v>3</v>
      </c>
      <c r="P34" t="s">
        <v>57</v>
      </c>
    </row>
    <row r="35" spans="1:16" ht="12.75">
      <c r="A35" s="1" t="s">
        <v>20</v>
      </c>
      <c r="B35" s="8">
        <v>3</v>
      </c>
      <c r="C35" s="2" t="s">
        <v>21</v>
      </c>
      <c r="D35" s="2">
        <v>29.8</v>
      </c>
      <c r="E35" s="3" t="s">
        <v>2</v>
      </c>
      <c r="F35" s="3"/>
      <c r="G35" s="88">
        <v>519</v>
      </c>
      <c r="H35" s="88">
        <v>149</v>
      </c>
      <c r="I35" s="88">
        <v>28</v>
      </c>
      <c r="J35" s="88">
        <v>1</v>
      </c>
      <c r="K35" s="88">
        <v>82</v>
      </c>
      <c r="L35" s="88">
        <v>21</v>
      </c>
      <c r="M35" s="88">
        <v>69</v>
      </c>
      <c r="N35" s="89">
        <v>0.287090558767</v>
      </c>
      <c r="O35" s="88">
        <v>3</v>
      </c>
      <c r="P35" t="s">
        <v>58</v>
      </c>
    </row>
    <row r="36" spans="1:15" s="40" customFormat="1" ht="15">
      <c r="A36" s="99" t="s">
        <v>20</v>
      </c>
      <c r="B36" s="97">
        <f>(B32+B34+B35)/3</f>
        <v>7</v>
      </c>
      <c r="C36" s="100" t="s">
        <v>21</v>
      </c>
      <c r="D36" s="100">
        <v>29.8</v>
      </c>
      <c r="E36" s="84" t="s">
        <v>2</v>
      </c>
      <c r="F36" s="84"/>
      <c r="G36" s="91">
        <f>(G33*0.85+G34*1.15+G35)/3</f>
        <v>473.8166666666666</v>
      </c>
      <c r="H36" s="91">
        <f>(H33*0.85+H34*1.15+H35)/3</f>
        <v>132.31666666666666</v>
      </c>
      <c r="I36" s="91">
        <f>(I33*0.85+I34*1.15+I35)/3</f>
        <v>27.049999999999997</v>
      </c>
      <c r="J36" s="91">
        <f>(J33*0.85+J34*1.15+J35)/3</f>
        <v>1.2833333333333332</v>
      </c>
      <c r="K36" s="91">
        <f>(K32+K33*0.85+K34*1.15+K35)/4</f>
        <v>65.5625</v>
      </c>
      <c r="L36" s="91">
        <f>(L32+L33*0.85+L34*1.15+L35)/4</f>
        <v>18.0125</v>
      </c>
      <c r="M36" s="91">
        <f>(M32+M33*0.85+M34*1.15+M35)/4</f>
        <v>63.662499999999994</v>
      </c>
      <c r="N36" s="93">
        <f>(N32+N33*0.85+N34*1.15+N35)/4</f>
        <v>0.27662503411437217</v>
      </c>
      <c r="O36" s="91">
        <f>(O32+O33*0.85+O34*1.15+O35)/4</f>
        <v>2.2875</v>
      </c>
    </row>
    <row r="37" spans="1:16" ht="12.75">
      <c r="A37" s="1" t="s">
        <v>12</v>
      </c>
      <c r="B37" s="8">
        <v>7</v>
      </c>
      <c r="C37" s="2" t="s">
        <v>13</v>
      </c>
      <c r="D37" s="2">
        <v>34.6</v>
      </c>
      <c r="E37" s="7" t="s">
        <v>2</v>
      </c>
      <c r="F37" s="3"/>
      <c r="G37" s="88" t="s">
        <v>90</v>
      </c>
      <c r="H37" s="88" t="s">
        <v>90</v>
      </c>
      <c r="I37" s="88" t="s">
        <v>90</v>
      </c>
      <c r="J37" s="88" t="s">
        <v>90</v>
      </c>
      <c r="K37" s="88">
        <v>65</v>
      </c>
      <c r="L37" s="88">
        <v>18</v>
      </c>
      <c r="M37" s="88">
        <v>70</v>
      </c>
      <c r="N37" s="89">
        <v>0.26</v>
      </c>
      <c r="O37" s="88">
        <v>1</v>
      </c>
      <c r="P37" t="s">
        <v>51</v>
      </c>
    </row>
    <row r="38" spans="1:16" ht="12.75">
      <c r="A38" s="1" t="s">
        <v>12</v>
      </c>
      <c r="B38" s="8" t="s">
        <v>90</v>
      </c>
      <c r="C38" s="2" t="s">
        <v>13</v>
      </c>
      <c r="D38" s="2">
        <v>34.6</v>
      </c>
      <c r="E38" s="7" t="s">
        <v>2</v>
      </c>
      <c r="F38" s="3"/>
      <c r="G38" s="88">
        <v>449</v>
      </c>
      <c r="H38" s="92">
        <v>119</v>
      </c>
      <c r="I38" s="92">
        <v>25</v>
      </c>
      <c r="J38" s="92">
        <v>0</v>
      </c>
      <c r="K38" s="88">
        <v>68</v>
      </c>
      <c r="L38" s="88">
        <v>17</v>
      </c>
      <c r="M38" s="88">
        <v>71</v>
      </c>
      <c r="N38" s="89">
        <f>H38/G38</f>
        <v>0.2650334075723831</v>
      </c>
      <c r="O38" s="88">
        <v>0</v>
      </c>
      <c r="P38" t="s">
        <v>56</v>
      </c>
    </row>
    <row r="39" spans="1:16" ht="12.75">
      <c r="A39" s="1" t="s">
        <v>12</v>
      </c>
      <c r="B39" s="8">
        <v>6</v>
      </c>
      <c r="C39" s="2" t="s">
        <v>13</v>
      </c>
      <c r="D39" s="2">
        <v>34.6</v>
      </c>
      <c r="E39" s="7" t="s">
        <v>2</v>
      </c>
      <c r="F39" s="3"/>
      <c r="G39" s="88">
        <v>465</v>
      </c>
      <c r="H39" s="88">
        <v>118</v>
      </c>
      <c r="I39" s="88">
        <v>25</v>
      </c>
      <c r="J39" s="88">
        <v>0</v>
      </c>
      <c r="K39" s="88">
        <v>64</v>
      </c>
      <c r="L39" s="88">
        <v>18</v>
      </c>
      <c r="M39" s="88">
        <v>73</v>
      </c>
      <c r="N39" s="89">
        <f>H39/G39</f>
        <v>0.2537634408602151</v>
      </c>
      <c r="O39" s="88">
        <v>1</v>
      </c>
      <c r="P39" t="s">
        <v>57</v>
      </c>
    </row>
    <row r="40" spans="1:16" ht="12.75">
      <c r="A40" s="1" t="s">
        <v>12</v>
      </c>
      <c r="B40" s="8">
        <v>8</v>
      </c>
      <c r="C40" s="2" t="s">
        <v>13</v>
      </c>
      <c r="D40" s="2">
        <v>34.6</v>
      </c>
      <c r="E40" s="7" t="s">
        <v>2</v>
      </c>
      <c r="F40" s="3"/>
      <c r="G40" s="88">
        <v>459</v>
      </c>
      <c r="H40" s="88">
        <v>117</v>
      </c>
      <c r="I40" s="88">
        <v>21</v>
      </c>
      <c r="J40" s="88">
        <v>0</v>
      </c>
      <c r="K40" s="88">
        <v>66</v>
      </c>
      <c r="L40" s="88">
        <v>18</v>
      </c>
      <c r="M40" s="88">
        <v>73</v>
      </c>
      <c r="N40" s="89">
        <v>0.254901960784</v>
      </c>
      <c r="O40" s="88">
        <v>0</v>
      </c>
      <c r="P40" t="s">
        <v>58</v>
      </c>
    </row>
    <row r="41" spans="1:15" s="40" customFormat="1" ht="15">
      <c r="A41" s="99" t="s">
        <v>12</v>
      </c>
      <c r="B41" s="97">
        <f>(B37+B39+B40)/3</f>
        <v>7</v>
      </c>
      <c r="C41" s="100" t="s">
        <v>13</v>
      </c>
      <c r="D41" s="100">
        <v>34.6</v>
      </c>
      <c r="E41" s="84" t="s">
        <v>2</v>
      </c>
      <c r="F41" s="84"/>
      <c r="G41" s="91">
        <f>(G38*0.85+G39*1.15+G40)/3</f>
        <v>458.4666666666667</v>
      </c>
      <c r="H41" s="91">
        <f>(H38*0.85+H39*1.15+H40)/3</f>
        <v>117.94999999999999</v>
      </c>
      <c r="I41" s="91">
        <f>(I38*0.85+I39*1.15+I40)/3</f>
        <v>23.666666666666668</v>
      </c>
      <c r="J41" s="91">
        <f>(J38*0.85+J39*1.15+J40)/3</f>
        <v>0</v>
      </c>
      <c r="K41" s="91">
        <f>(K37+K38*0.85+K39*1.15+K40)/4</f>
        <v>65.6</v>
      </c>
      <c r="L41" s="91">
        <f>(L37+L38*0.85+L39*1.15+L40)/4</f>
        <v>17.7875</v>
      </c>
      <c r="M41" s="91">
        <f>(M37+M38*0.85+M39*1.15+M40)/4</f>
        <v>71.82499999999999</v>
      </c>
      <c r="N41" s="93">
        <f>(N37+N38*0.85+N39*1.15+N40)/4</f>
        <v>0.2580020785524432</v>
      </c>
      <c r="O41" s="91">
        <f>(O37+O38*0.85+O39*1.15+O40)/4</f>
        <v>0.5375</v>
      </c>
    </row>
    <row r="42" spans="1:16" ht="12.75">
      <c r="A42" s="1" t="s">
        <v>14</v>
      </c>
      <c r="B42" s="8">
        <v>8</v>
      </c>
      <c r="C42" s="2" t="s">
        <v>15</v>
      </c>
      <c r="D42" s="2">
        <v>29.5</v>
      </c>
      <c r="E42" s="7" t="s">
        <v>2</v>
      </c>
      <c r="F42" s="3"/>
      <c r="G42" s="88" t="s">
        <v>90</v>
      </c>
      <c r="H42" s="88" t="s">
        <v>90</v>
      </c>
      <c r="I42" s="88" t="s">
        <v>90</v>
      </c>
      <c r="J42" s="88" t="s">
        <v>90</v>
      </c>
      <c r="K42" s="88">
        <v>50</v>
      </c>
      <c r="L42" s="88">
        <v>16</v>
      </c>
      <c r="M42" s="88">
        <v>63</v>
      </c>
      <c r="N42" s="89">
        <v>0.28</v>
      </c>
      <c r="O42" s="88">
        <v>1</v>
      </c>
      <c r="P42" t="s">
        <v>51</v>
      </c>
    </row>
    <row r="43" spans="1:16" ht="12.75">
      <c r="A43" s="1" t="s">
        <v>14</v>
      </c>
      <c r="B43" s="8" t="s">
        <v>90</v>
      </c>
      <c r="C43" s="2" t="s">
        <v>15</v>
      </c>
      <c r="D43" s="2">
        <v>29.5</v>
      </c>
      <c r="E43" s="7" t="s">
        <v>2</v>
      </c>
      <c r="F43" s="3"/>
      <c r="G43" s="88">
        <v>436</v>
      </c>
      <c r="H43" s="92">
        <v>121</v>
      </c>
      <c r="I43" s="92">
        <v>31</v>
      </c>
      <c r="J43" s="92">
        <v>4</v>
      </c>
      <c r="K43" s="88">
        <v>51</v>
      </c>
      <c r="L43" s="88">
        <v>16</v>
      </c>
      <c r="M43" s="88">
        <v>61</v>
      </c>
      <c r="N43" s="89">
        <f>H43/G43</f>
        <v>0.2775229357798165</v>
      </c>
      <c r="O43" s="88">
        <v>1</v>
      </c>
      <c r="P43" t="s">
        <v>56</v>
      </c>
    </row>
    <row r="44" spans="1:16" ht="12.75">
      <c r="A44" s="1" t="s">
        <v>14</v>
      </c>
      <c r="B44" s="8">
        <v>11</v>
      </c>
      <c r="C44" s="2" t="s">
        <v>15</v>
      </c>
      <c r="D44" s="2">
        <v>29.5</v>
      </c>
      <c r="E44" s="7" t="s">
        <v>2</v>
      </c>
      <c r="F44" s="3"/>
      <c r="G44" s="88">
        <v>410</v>
      </c>
      <c r="H44" s="88">
        <v>113</v>
      </c>
      <c r="I44" s="88">
        <v>29</v>
      </c>
      <c r="J44" s="88">
        <v>4</v>
      </c>
      <c r="K44" s="88">
        <v>47</v>
      </c>
      <c r="L44" s="88">
        <v>14</v>
      </c>
      <c r="M44" s="88">
        <v>58</v>
      </c>
      <c r="N44" s="89">
        <f>H44/G44</f>
        <v>0.275609756097561</v>
      </c>
      <c r="O44" s="88">
        <v>0</v>
      </c>
      <c r="P44" t="s">
        <v>57</v>
      </c>
    </row>
    <row r="45" spans="1:16" ht="12.75">
      <c r="A45" s="1" t="s">
        <v>14</v>
      </c>
      <c r="B45" s="8">
        <v>10</v>
      </c>
      <c r="C45" s="2" t="s">
        <v>15</v>
      </c>
      <c r="D45" s="2">
        <v>29.5</v>
      </c>
      <c r="E45" s="7" t="s">
        <v>2</v>
      </c>
      <c r="F45" s="3"/>
      <c r="G45" s="88">
        <v>431</v>
      </c>
      <c r="H45" s="88">
        <v>118</v>
      </c>
      <c r="I45" s="88">
        <v>32</v>
      </c>
      <c r="J45" s="88">
        <v>3</v>
      </c>
      <c r="K45" s="88">
        <v>53</v>
      </c>
      <c r="L45" s="88">
        <v>16</v>
      </c>
      <c r="M45" s="88">
        <v>61</v>
      </c>
      <c r="N45" s="89">
        <v>0.273781902552</v>
      </c>
      <c r="O45" s="88">
        <v>1</v>
      </c>
      <c r="P45" t="s">
        <v>58</v>
      </c>
    </row>
    <row r="46" spans="1:15" s="40" customFormat="1" ht="15">
      <c r="A46" s="99" t="s">
        <v>14</v>
      </c>
      <c r="B46" s="97">
        <f>(B42+B44+B45)/3</f>
        <v>9.666666666666666</v>
      </c>
      <c r="C46" s="100" t="s">
        <v>15</v>
      </c>
      <c r="D46" s="100">
        <v>29.5</v>
      </c>
      <c r="E46" s="84" t="s">
        <v>2</v>
      </c>
      <c r="F46" s="84"/>
      <c r="G46" s="91">
        <f>(G43*0.85+G44*1.15+G45)/3</f>
        <v>424.3666666666666</v>
      </c>
      <c r="H46" s="91">
        <f>(H43*0.85+H44*1.15+H45)/3</f>
        <v>116.93333333333332</v>
      </c>
      <c r="I46" s="91">
        <f>(I43*0.85+I44*1.15+I45)/3</f>
        <v>30.566666666666663</v>
      </c>
      <c r="J46" s="91">
        <f>(J43*0.85+J44*1.15+J45)/3</f>
        <v>3.6666666666666665</v>
      </c>
      <c r="K46" s="91">
        <f>(K42+K43*0.85+K44*1.15+K45)/4</f>
        <v>50.099999999999994</v>
      </c>
      <c r="L46" s="91">
        <f>(L42+L43*0.85+L44*1.15+L45)/4</f>
        <v>15.425</v>
      </c>
      <c r="M46" s="91">
        <f>(M42+M43*0.85+M44*1.15+M45)/4</f>
        <v>60.637499999999996</v>
      </c>
      <c r="N46" s="93">
        <f>(N42+N43*0.85+N44*1.15+N45)/4</f>
        <v>0.2766569043692598</v>
      </c>
      <c r="O46" s="91">
        <f>(O42+O43*0.85+O44*1.15+O45)/4</f>
        <v>0.7125</v>
      </c>
    </row>
    <row r="47" spans="1:16" ht="12.75">
      <c r="A47" s="1" t="s">
        <v>9</v>
      </c>
      <c r="B47" s="8">
        <v>5</v>
      </c>
      <c r="C47" s="2" t="s">
        <v>6</v>
      </c>
      <c r="D47" s="2">
        <v>29.9</v>
      </c>
      <c r="E47" s="7" t="s">
        <v>2</v>
      </c>
      <c r="F47" s="3"/>
      <c r="G47" s="88" t="s">
        <v>90</v>
      </c>
      <c r="H47" s="88" t="s">
        <v>90</v>
      </c>
      <c r="I47" s="88" t="s">
        <v>90</v>
      </c>
      <c r="J47" s="88" t="s">
        <v>90</v>
      </c>
      <c r="K47" s="88">
        <v>53</v>
      </c>
      <c r="L47" s="88">
        <v>18</v>
      </c>
      <c r="M47" s="88">
        <v>65</v>
      </c>
      <c r="N47" s="89">
        <v>0.292</v>
      </c>
      <c r="O47" s="88">
        <v>1</v>
      </c>
      <c r="P47" t="s">
        <v>51</v>
      </c>
    </row>
    <row r="48" spans="1:16" ht="12.75">
      <c r="A48" s="1" t="s">
        <v>9</v>
      </c>
      <c r="B48" s="8" t="s">
        <v>90</v>
      </c>
      <c r="C48" s="2" t="s">
        <v>6</v>
      </c>
      <c r="D48" s="2">
        <v>29.9</v>
      </c>
      <c r="E48" s="7" t="s">
        <v>2</v>
      </c>
      <c r="F48" s="3"/>
      <c r="G48" s="88">
        <v>448</v>
      </c>
      <c r="H48" s="92">
        <v>128</v>
      </c>
      <c r="I48" s="92">
        <v>24</v>
      </c>
      <c r="J48" s="92">
        <v>1</v>
      </c>
      <c r="K48" s="88">
        <v>58</v>
      </c>
      <c r="L48" s="88">
        <v>17</v>
      </c>
      <c r="M48" s="88">
        <v>71</v>
      </c>
      <c r="N48" s="89">
        <f>H48/G48</f>
        <v>0.2857142857142857</v>
      </c>
      <c r="O48" s="88">
        <v>1</v>
      </c>
      <c r="P48" t="s">
        <v>56</v>
      </c>
    </row>
    <row r="49" spans="1:16" ht="12.75">
      <c r="A49" s="1" t="s">
        <v>9</v>
      </c>
      <c r="B49" s="8">
        <v>14</v>
      </c>
      <c r="C49" s="2" t="s">
        <v>6</v>
      </c>
      <c r="D49" s="2">
        <v>29.9</v>
      </c>
      <c r="E49" s="7" t="s">
        <v>2</v>
      </c>
      <c r="F49" s="3"/>
      <c r="G49" s="88">
        <v>395</v>
      </c>
      <c r="H49" s="88">
        <v>112</v>
      </c>
      <c r="I49" s="88">
        <v>20</v>
      </c>
      <c r="J49" s="88">
        <v>1</v>
      </c>
      <c r="K49" s="88">
        <v>47</v>
      </c>
      <c r="L49" s="88">
        <v>15</v>
      </c>
      <c r="M49" s="88">
        <v>67</v>
      </c>
      <c r="N49" s="89">
        <f>H49/G49</f>
        <v>0.28354430379746837</v>
      </c>
      <c r="O49" s="88">
        <v>1</v>
      </c>
      <c r="P49" t="s">
        <v>57</v>
      </c>
    </row>
    <row r="50" spans="1:16" ht="12.75">
      <c r="A50" s="1" t="s">
        <v>9</v>
      </c>
      <c r="B50" s="8">
        <v>13</v>
      </c>
      <c r="C50" s="2" t="s">
        <v>6</v>
      </c>
      <c r="D50" s="2">
        <v>29.9</v>
      </c>
      <c r="E50" s="7" t="s">
        <v>2</v>
      </c>
      <c r="F50" s="3"/>
      <c r="G50" s="88">
        <v>387</v>
      </c>
      <c r="H50" s="88">
        <v>106</v>
      </c>
      <c r="I50" s="88">
        <v>20</v>
      </c>
      <c r="J50" s="88">
        <v>0</v>
      </c>
      <c r="K50" s="88">
        <v>41</v>
      </c>
      <c r="L50" s="88">
        <v>17</v>
      </c>
      <c r="M50" s="88">
        <v>59</v>
      </c>
      <c r="N50" s="89">
        <v>0.273901808786</v>
      </c>
      <c r="O50" s="88">
        <v>1</v>
      </c>
      <c r="P50" t="s">
        <v>58</v>
      </c>
    </row>
    <row r="51" spans="1:15" s="39" customFormat="1" ht="12.75">
      <c r="A51" s="99" t="s">
        <v>9</v>
      </c>
      <c r="B51" s="97">
        <f>(B47+B49+B50)/3</f>
        <v>10.666666666666666</v>
      </c>
      <c r="C51" s="100" t="s">
        <v>6</v>
      </c>
      <c r="D51" s="100">
        <v>29.9</v>
      </c>
      <c r="E51" s="84" t="s">
        <v>2</v>
      </c>
      <c r="F51" s="101"/>
      <c r="G51" s="91">
        <f>(G48*0.85+G49*1.15+G50)/3</f>
        <v>407.34999999999997</v>
      </c>
      <c r="H51" s="91">
        <f>(H48*0.85+H49*1.15+H50)/3</f>
        <v>114.53333333333332</v>
      </c>
      <c r="I51" s="91">
        <f>(I48*0.85+I49*1.15+I50)/3</f>
        <v>21.133333333333333</v>
      </c>
      <c r="J51" s="91">
        <f>(J48*0.85+J49*1.15+J50)/3</f>
        <v>0.6666666666666666</v>
      </c>
      <c r="K51" s="91">
        <f>(K47+K48*0.85+K49*1.15+K50)/4</f>
        <v>49.3375</v>
      </c>
      <c r="L51" s="91">
        <f>(L47+L48*0.85+L49*1.15+L50)/4</f>
        <v>16.675</v>
      </c>
      <c r="M51" s="91">
        <f>(M47+M48*0.85+M49*1.15+M50)/4</f>
        <v>65.35</v>
      </c>
      <c r="N51" s="93">
        <f>(N47+N48*0.85+N49*1.15+N50)/4</f>
        <v>0.28370872525255786</v>
      </c>
      <c r="O51" s="91">
        <f>(O47+O48*0.85+O49*1.15+O50)/4</f>
        <v>1</v>
      </c>
    </row>
    <row r="52" spans="1:16" ht="12.75">
      <c r="A52" s="1" t="s">
        <v>22</v>
      </c>
      <c r="B52" s="8">
        <v>12</v>
      </c>
      <c r="C52" s="2" t="s">
        <v>23</v>
      </c>
      <c r="D52" s="2">
        <v>29.3</v>
      </c>
      <c r="E52" s="3" t="s">
        <v>2</v>
      </c>
      <c r="F52" s="3"/>
      <c r="G52" s="88" t="s">
        <v>90</v>
      </c>
      <c r="H52" s="88" t="s">
        <v>90</v>
      </c>
      <c r="I52" s="88" t="s">
        <v>90</v>
      </c>
      <c r="J52" s="88" t="s">
        <v>90</v>
      </c>
      <c r="K52" s="88">
        <v>60</v>
      </c>
      <c r="L52" s="88">
        <v>16</v>
      </c>
      <c r="M52" s="88">
        <v>60</v>
      </c>
      <c r="N52" s="89">
        <v>0.267</v>
      </c>
      <c r="O52" s="88">
        <v>0</v>
      </c>
      <c r="P52" t="s">
        <v>51</v>
      </c>
    </row>
    <row r="53" spans="1:16" ht="12.75">
      <c r="A53" s="1" t="s">
        <v>22</v>
      </c>
      <c r="B53" s="8" t="s">
        <v>90</v>
      </c>
      <c r="C53" s="2" t="s">
        <v>23</v>
      </c>
      <c r="D53" s="2">
        <v>29.3</v>
      </c>
      <c r="E53" s="3" t="s">
        <v>2</v>
      </c>
      <c r="F53" s="3"/>
      <c r="G53" s="88">
        <v>468</v>
      </c>
      <c r="H53" s="92">
        <v>126</v>
      </c>
      <c r="I53" s="92">
        <v>25</v>
      </c>
      <c r="J53" s="92">
        <v>1</v>
      </c>
      <c r="K53" s="88">
        <v>58</v>
      </c>
      <c r="L53" s="88">
        <v>16</v>
      </c>
      <c r="M53" s="88">
        <v>60</v>
      </c>
      <c r="N53" s="89">
        <f>H53/G53</f>
        <v>0.2692307692307692</v>
      </c>
      <c r="O53" s="88">
        <v>0</v>
      </c>
      <c r="P53" t="s">
        <v>56</v>
      </c>
    </row>
    <row r="54" spans="1:16" ht="12.75">
      <c r="A54" s="1" t="s">
        <v>22</v>
      </c>
      <c r="B54" s="8">
        <v>10</v>
      </c>
      <c r="C54" s="2" t="s">
        <v>23</v>
      </c>
      <c r="D54" s="2">
        <v>29.3</v>
      </c>
      <c r="E54" s="3" t="s">
        <v>2</v>
      </c>
      <c r="F54" s="3"/>
      <c r="G54" s="88">
        <v>478</v>
      </c>
      <c r="H54" s="88">
        <v>133</v>
      </c>
      <c r="I54" s="88">
        <v>26</v>
      </c>
      <c r="J54" s="88">
        <v>1</v>
      </c>
      <c r="K54" s="88">
        <v>56</v>
      </c>
      <c r="L54" s="88">
        <v>15</v>
      </c>
      <c r="M54" s="88">
        <v>66</v>
      </c>
      <c r="N54" s="89">
        <f>H54/G54</f>
        <v>0.27824267782426776</v>
      </c>
      <c r="O54" s="88">
        <v>1</v>
      </c>
      <c r="P54" t="s">
        <v>57</v>
      </c>
    </row>
    <row r="55" spans="1:16" ht="12.75">
      <c r="A55" s="1" t="s">
        <v>22</v>
      </c>
      <c r="B55" s="8">
        <v>12</v>
      </c>
      <c r="C55" s="2" t="s">
        <v>23</v>
      </c>
      <c r="D55" s="2">
        <v>29.3</v>
      </c>
      <c r="E55" s="3" t="s">
        <v>2</v>
      </c>
      <c r="F55" s="3"/>
      <c r="G55" s="88">
        <v>449</v>
      </c>
      <c r="H55" s="88">
        <v>126</v>
      </c>
      <c r="I55" s="88">
        <v>23</v>
      </c>
      <c r="J55" s="88">
        <v>0</v>
      </c>
      <c r="K55" s="88">
        <v>56</v>
      </c>
      <c r="L55" s="88">
        <v>14</v>
      </c>
      <c r="M55" s="88">
        <v>53</v>
      </c>
      <c r="N55" s="89">
        <v>0.280623608018</v>
      </c>
      <c r="O55" s="88">
        <v>0</v>
      </c>
      <c r="P55" t="s">
        <v>58</v>
      </c>
    </row>
    <row r="56" spans="1:15" s="40" customFormat="1" ht="15">
      <c r="A56" s="99" t="s">
        <v>22</v>
      </c>
      <c r="B56" s="97">
        <f>(B52+B54+B55)/3</f>
        <v>11.333333333333334</v>
      </c>
      <c r="C56" s="100" t="s">
        <v>23</v>
      </c>
      <c r="D56" s="100">
        <v>29.3</v>
      </c>
      <c r="E56" s="84" t="s">
        <v>2</v>
      </c>
      <c r="F56" s="84"/>
      <c r="G56" s="91">
        <f>(G53*0.85+G54*1.15+G55)/3</f>
        <v>465.5</v>
      </c>
      <c r="H56" s="91">
        <f>(H53*0.85+H54*1.15+H55)/3</f>
        <v>128.6833333333333</v>
      </c>
      <c r="I56" s="91">
        <f>(I53*0.85+I54*1.15+I55)/3</f>
        <v>24.71666666666667</v>
      </c>
      <c r="J56" s="91">
        <f>(J53*0.85+J54*1.15+J55)/3</f>
        <v>0.6666666666666666</v>
      </c>
      <c r="K56" s="91">
        <f>(K52+K53*0.85+K54*1.15+K55)/4</f>
        <v>57.425</v>
      </c>
      <c r="L56" s="91">
        <f>(L52+L53*0.85+L54*1.15+L55)/4</f>
        <v>15.2125</v>
      </c>
      <c r="M56" s="91">
        <f>(M52+M53*0.85+M54*1.15+M55)/4</f>
        <v>59.974999999999994</v>
      </c>
      <c r="N56" s="93">
        <f>(N52+N53*0.85+N54*1.15+N55)/4</f>
        <v>0.2741122103405154</v>
      </c>
      <c r="O56" s="91">
        <f>(O52+O53*0.85+O54*1.15+O55)/4</f>
        <v>0.2875</v>
      </c>
    </row>
    <row r="57" spans="1:16" ht="12.75">
      <c r="A57" s="1" t="s">
        <v>29</v>
      </c>
      <c r="B57" s="8">
        <v>16</v>
      </c>
      <c r="C57" s="2" t="s">
        <v>30</v>
      </c>
      <c r="D57" s="2">
        <v>34</v>
      </c>
      <c r="E57" s="3" t="s">
        <v>2</v>
      </c>
      <c r="F57" s="3"/>
      <c r="G57" s="88" t="s">
        <v>90</v>
      </c>
      <c r="H57" s="88" t="s">
        <v>90</v>
      </c>
      <c r="I57" s="88" t="s">
        <v>90</v>
      </c>
      <c r="J57" s="88" t="s">
        <v>90</v>
      </c>
      <c r="K57" s="88">
        <v>52</v>
      </c>
      <c r="L57" s="88">
        <v>7</v>
      </c>
      <c r="M57" s="88">
        <v>63</v>
      </c>
      <c r="N57" s="89">
        <v>0.277</v>
      </c>
      <c r="O57" s="88">
        <v>3</v>
      </c>
      <c r="P57" t="s">
        <v>51</v>
      </c>
    </row>
    <row r="58" spans="1:16" ht="12.75">
      <c r="A58" s="1" t="s">
        <v>29</v>
      </c>
      <c r="B58" s="8" t="s">
        <v>90</v>
      </c>
      <c r="C58" s="2" t="s">
        <v>34</v>
      </c>
      <c r="D58" s="2">
        <v>34</v>
      </c>
      <c r="E58" s="3" t="s">
        <v>2</v>
      </c>
      <c r="F58" s="3"/>
      <c r="G58" s="88">
        <v>442</v>
      </c>
      <c r="H58" s="92">
        <v>124</v>
      </c>
      <c r="I58" s="92">
        <v>24</v>
      </c>
      <c r="J58" s="92">
        <v>1</v>
      </c>
      <c r="K58" s="88">
        <v>50</v>
      </c>
      <c r="L58" s="88">
        <v>7</v>
      </c>
      <c r="M58" s="88">
        <v>54</v>
      </c>
      <c r="N58" s="89">
        <f>H58/G58</f>
        <v>0.28054298642533937</v>
      </c>
      <c r="O58" s="88">
        <v>3</v>
      </c>
      <c r="P58" t="s">
        <v>56</v>
      </c>
    </row>
    <row r="59" spans="1:16" ht="12.75">
      <c r="A59" s="1" t="s">
        <v>29</v>
      </c>
      <c r="B59" s="8">
        <v>12</v>
      </c>
      <c r="C59" s="2" t="s">
        <v>30</v>
      </c>
      <c r="D59" s="2">
        <v>34</v>
      </c>
      <c r="E59" s="3" t="s">
        <v>2</v>
      </c>
      <c r="F59" s="3"/>
      <c r="G59" s="88">
        <v>496</v>
      </c>
      <c r="H59" s="88">
        <v>140</v>
      </c>
      <c r="I59" s="88">
        <v>29</v>
      </c>
      <c r="J59" s="88">
        <v>1</v>
      </c>
      <c r="K59" s="88">
        <v>53</v>
      </c>
      <c r="L59" s="88">
        <v>7</v>
      </c>
      <c r="M59" s="88">
        <v>61</v>
      </c>
      <c r="N59" s="89">
        <f>H59/G59</f>
        <v>0.28225806451612906</v>
      </c>
      <c r="O59" s="88">
        <v>2</v>
      </c>
      <c r="P59" t="s">
        <v>57</v>
      </c>
    </row>
    <row r="60" spans="1:16" ht="12.75">
      <c r="A60" s="1" t="s">
        <v>29</v>
      </c>
      <c r="B60" s="8">
        <v>15</v>
      </c>
      <c r="C60" s="2" t="s">
        <v>30</v>
      </c>
      <c r="D60" s="2">
        <v>34</v>
      </c>
      <c r="E60" s="3" t="s">
        <v>2</v>
      </c>
      <c r="F60" s="3"/>
      <c r="G60" s="88">
        <v>472</v>
      </c>
      <c r="H60" s="88">
        <v>129</v>
      </c>
      <c r="I60" s="88">
        <v>24</v>
      </c>
      <c r="J60" s="88">
        <v>1</v>
      </c>
      <c r="K60" s="88">
        <v>49</v>
      </c>
      <c r="L60" s="88">
        <v>7</v>
      </c>
      <c r="M60" s="88">
        <v>57</v>
      </c>
      <c r="N60" s="89">
        <v>0.273305084746</v>
      </c>
      <c r="O60" s="88">
        <v>3</v>
      </c>
      <c r="P60" t="s">
        <v>58</v>
      </c>
    </row>
    <row r="61" spans="1:15" s="40" customFormat="1" ht="15">
      <c r="A61" s="99" t="s">
        <v>29</v>
      </c>
      <c r="B61" s="97">
        <f>(B57+B59+B60)/3</f>
        <v>14.333333333333334</v>
      </c>
      <c r="C61" s="100" t="s">
        <v>30</v>
      </c>
      <c r="D61" s="100">
        <v>34</v>
      </c>
      <c r="E61" s="84" t="s">
        <v>2</v>
      </c>
      <c r="F61" s="84"/>
      <c r="G61" s="91">
        <f>(G58*0.85+G59*1.15+G60)/3</f>
        <v>472.7</v>
      </c>
      <c r="H61" s="91">
        <f>(H58*0.85+H59*1.15+H60)/3</f>
        <v>131.79999999999998</v>
      </c>
      <c r="I61" s="91">
        <f>(I58*0.85+I59*1.15+I60)/3</f>
        <v>25.916666666666668</v>
      </c>
      <c r="J61" s="91">
        <f>(J58*0.85+J59*1.15+J60)/3</f>
        <v>1</v>
      </c>
      <c r="K61" s="91">
        <f>(K57+K58*0.85+K59*1.15+K60)/4</f>
        <v>51.1125</v>
      </c>
      <c r="L61" s="91">
        <f>(L57+L58*0.85+L59*1.15+L60)/4</f>
        <v>7</v>
      </c>
      <c r="M61" s="91">
        <f>(M57+M58*0.85+M59*1.15+M60)/4</f>
        <v>59.0125</v>
      </c>
      <c r="N61" s="93">
        <f>(N57+N58*0.85+N59*1.15+N60)/4</f>
        <v>0.2783408493502717</v>
      </c>
      <c r="O61" s="91">
        <f>(O57+O58*0.85+O59*1.15+O60)/4</f>
        <v>2.7125</v>
      </c>
    </row>
    <row r="62" spans="1:16" ht="12.75">
      <c r="A62" s="1" t="s">
        <v>31</v>
      </c>
      <c r="B62" s="8">
        <v>17</v>
      </c>
      <c r="C62" s="2" t="s">
        <v>32</v>
      </c>
      <c r="D62" s="2">
        <v>34.2</v>
      </c>
      <c r="E62" s="3" t="s">
        <v>2</v>
      </c>
      <c r="F62" s="3"/>
      <c r="G62" s="88" t="s">
        <v>90</v>
      </c>
      <c r="H62" s="88" t="s">
        <v>90</v>
      </c>
      <c r="I62" s="88" t="s">
        <v>90</v>
      </c>
      <c r="J62" s="88" t="s">
        <v>90</v>
      </c>
      <c r="K62" s="88">
        <v>52</v>
      </c>
      <c r="L62" s="88">
        <v>15</v>
      </c>
      <c r="M62" s="88">
        <v>55</v>
      </c>
      <c r="N62" s="89">
        <v>0.266</v>
      </c>
      <c r="O62" s="88">
        <v>0</v>
      </c>
      <c r="P62" t="s">
        <v>51</v>
      </c>
    </row>
    <row r="63" spans="1:16" ht="12.75">
      <c r="A63" s="1" t="s">
        <v>31</v>
      </c>
      <c r="B63" s="8" t="s">
        <v>90</v>
      </c>
      <c r="C63" s="2" t="s">
        <v>32</v>
      </c>
      <c r="D63" s="2">
        <v>34.2</v>
      </c>
      <c r="E63" s="3" t="s">
        <v>2</v>
      </c>
      <c r="F63" s="3"/>
      <c r="G63" s="88">
        <v>416</v>
      </c>
      <c r="H63" s="92">
        <v>112</v>
      </c>
      <c r="I63" s="92">
        <v>26</v>
      </c>
      <c r="J63" s="92">
        <v>0</v>
      </c>
      <c r="K63" s="88">
        <v>51</v>
      </c>
      <c r="L63" s="92">
        <v>13</v>
      </c>
      <c r="M63" s="92">
        <v>54</v>
      </c>
      <c r="N63" s="89">
        <f>H63/G63</f>
        <v>0.2692307692307692</v>
      </c>
      <c r="O63" s="88">
        <v>0</v>
      </c>
      <c r="P63" t="s">
        <v>56</v>
      </c>
    </row>
    <row r="64" spans="1:16" ht="12.75">
      <c r="A64" s="1" t="s">
        <v>31</v>
      </c>
      <c r="B64" s="8">
        <v>13</v>
      </c>
      <c r="C64" s="2" t="s">
        <v>32</v>
      </c>
      <c r="D64" s="2">
        <v>34.2</v>
      </c>
      <c r="E64" s="3" t="s">
        <v>2</v>
      </c>
      <c r="F64" s="3"/>
      <c r="G64" s="88">
        <v>439</v>
      </c>
      <c r="H64" s="88">
        <v>115</v>
      </c>
      <c r="I64" s="88">
        <v>26</v>
      </c>
      <c r="J64" s="88">
        <v>0</v>
      </c>
      <c r="K64" s="88">
        <v>46</v>
      </c>
      <c r="L64" s="88">
        <v>13</v>
      </c>
      <c r="M64" s="88">
        <v>56</v>
      </c>
      <c r="N64" s="89">
        <f>H64/G64</f>
        <v>0.2619589977220957</v>
      </c>
      <c r="O64" s="88">
        <v>0</v>
      </c>
      <c r="P64" t="s">
        <v>57</v>
      </c>
    </row>
    <row r="65" spans="1:16" ht="12.75">
      <c r="A65" s="1" t="s">
        <v>31</v>
      </c>
      <c r="B65" s="8">
        <v>24</v>
      </c>
      <c r="C65" s="2" t="s">
        <v>32</v>
      </c>
      <c r="D65" s="2">
        <v>34.2</v>
      </c>
      <c r="E65" s="3" t="s">
        <v>2</v>
      </c>
      <c r="F65" s="3"/>
      <c r="G65" s="88">
        <v>455</v>
      </c>
      <c r="H65" s="88">
        <v>116</v>
      </c>
      <c r="I65" s="88">
        <v>26</v>
      </c>
      <c r="J65" s="88">
        <v>1</v>
      </c>
      <c r="K65" s="88">
        <v>52</v>
      </c>
      <c r="L65" s="88">
        <v>12</v>
      </c>
      <c r="M65" s="88">
        <v>55</v>
      </c>
      <c r="N65" s="89">
        <v>0.254945054945</v>
      </c>
      <c r="O65" s="88">
        <v>0</v>
      </c>
      <c r="P65" t="s">
        <v>58</v>
      </c>
    </row>
    <row r="66" spans="1:15" s="40" customFormat="1" ht="15">
      <c r="A66" s="99" t="s">
        <v>31</v>
      </c>
      <c r="B66" s="97">
        <f>(B62+B64+B65)/3</f>
        <v>18</v>
      </c>
      <c r="C66" s="100" t="s">
        <v>32</v>
      </c>
      <c r="D66" s="100">
        <v>34.2</v>
      </c>
      <c r="E66" s="84" t="s">
        <v>2</v>
      </c>
      <c r="F66" s="84"/>
      <c r="G66" s="91">
        <f>(G63*0.85+G64*1.15+G65)/3</f>
        <v>437.8166666666666</v>
      </c>
      <c r="H66" s="91">
        <f>(H63*0.85+H64*1.15+H65)/3</f>
        <v>114.48333333333333</v>
      </c>
      <c r="I66" s="91">
        <f>(I63*0.85+I64*1.15+I65)/3</f>
        <v>26</v>
      </c>
      <c r="J66" s="91">
        <f>(J63*0.85+J64*1.15+J65)/3</f>
        <v>0.3333333333333333</v>
      </c>
      <c r="K66" s="91">
        <f>(K62+K63*0.85+K64*1.15+K65)/4</f>
        <v>50.0625</v>
      </c>
      <c r="L66" s="91">
        <f>(L62+L63*0.85+L64*1.15+L65)/4</f>
        <v>13.25</v>
      </c>
      <c r="M66" s="91">
        <f>(M62+M63*0.85+M64*1.15+M65)/4</f>
        <v>55.075</v>
      </c>
      <c r="N66" s="93">
        <f>(N62+N63*0.85+N64*1.15+N65)/4</f>
        <v>0.262761014042891</v>
      </c>
      <c r="O66" s="91">
        <f>(O62+O63*0.85+O64*1.15+O65)/4</f>
        <v>0</v>
      </c>
    </row>
    <row r="67" spans="1:16" ht="12.75">
      <c r="A67" s="1" t="s">
        <v>33</v>
      </c>
      <c r="B67" s="8">
        <v>18</v>
      </c>
      <c r="C67" s="2" t="s">
        <v>34</v>
      </c>
      <c r="D67" s="2">
        <v>27.1</v>
      </c>
      <c r="E67" s="32" t="s">
        <v>35</v>
      </c>
      <c r="F67" s="3" t="s">
        <v>2</v>
      </c>
      <c r="G67" s="88" t="s">
        <v>90</v>
      </c>
      <c r="H67" s="88" t="s">
        <v>90</v>
      </c>
      <c r="I67" s="88" t="s">
        <v>90</v>
      </c>
      <c r="J67" s="88" t="s">
        <v>90</v>
      </c>
      <c r="K67" s="88">
        <v>55</v>
      </c>
      <c r="L67" s="88">
        <v>12</v>
      </c>
      <c r="M67" s="88">
        <v>58</v>
      </c>
      <c r="N67" s="89">
        <v>0.258</v>
      </c>
      <c r="O67" s="88">
        <v>3</v>
      </c>
      <c r="P67" t="s">
        <v>51</v>
      </c>
    </row>
    <row r="68" spans="1:16" ht="12.75">
      <c r="A68" s="1" t="s">
        <v>33</v>
      </c>
      <c r="B68" s="8" t="s">
        <v>90</v>
      </c>
      <c r="C68" s="2" t="s">
        <v>34</v>
      </c>
      <c r="D68" s="2">
        <v>27.1</v>
      </c>
      <c r="E68" s="3" t="s">
        <v>2</v>
      </c>
      <c r="F68" s="3"/>
      <c r="G68" s="88">
        <v>399</v>
      </c>
      <c r="H68" s="88">
        <v>113</v>
      </c>
      <c r="I68" s="88">
        <v>20</v>
      </c>
      <c r="J68" s="88">
        <v>0</v>
      </c>
      <c r="K68" s="88">
        <v>45</v>
      </c>
      <c r="L68" s="88">
        <v>12</v>
      </c>
      <c r="M68" s="88">
        <v>41</v>
      </c>
      <c r="N68" s="89">
        <f>H68/G68</f>
        <v>0.2832080200501253</v>
      </c>
      <c r="O68" s="88">
        <v>3</v>
      </c>
      <c r="P68" t="s">
        <v>56</v>
      </c>
    </row>
    <row r="69" spans="1:16" ht="12.75">
      <c r="A69" s="1" t="s">
        <v>33</v>
      </c>
      <c r="B69" s="8">
        <v>32</v>
      </c>
      <c r="C69" s="2" t="s">
        <v>34</v>
      </c>
      <c r="D69" s="2">
        <v>27.1</v>
      </c>
      <c r="E69" s="3" t="s">
        <v>2</v>
      </c>
      <c r="F69" s="3"/>
      <c r="G69" s="88">
        <v>290</v>
      </c>
      <c r="H69" s="88">
        <v>69</v>
      </c>
      <c r="I69" s="88">
        <v>17</v>
      </c>
      <c r="J69" s="88">
        <v>1</v>
      </c>
      <c r="K69" s="88">
        <v>57</v>
      </c>
      <c r="L69" s="88">
        <v>16</v>
      </c>
      <c r="M69" s="88">
        <v>50</v>
      </c>
      <c r="N69" s="89">
        <f>H69/G69</f>
        <v>0.23793103448275862</v>
      </c>
      <c r="O69" s="88">
        <v>5</v>
      </c>
      <c r="P69" t="s">
        <v>57</v>
      </c>
    </row>
    <row r="70" spans="1:16" ht="12.75">
      <c r="A70" s="1" t="s">
        <v>33</v>
      </c>
      <c r="B70" s="8">
        <v>5</v>
      </c>
      <c r="C70" s="2" t="s">
        <v>34</v>
      </c>
      <c r="D70" s="2">
        <v>27.1</v>
      </c>
      <c r="E70" s="3" t="s">
        <v>2</v>
      </c>
      <c r="F70" s="3"/>
      <c r="G70" s="88">
        <v>398</v>
      </c>
      <c r="H70" s="88">
        <v>103</v>
      </c>
      <c r="I70" s="88">
        <v>16</v>
      </c>
      <c r="J70" s="88">
        <v>0</v>
      </c>
      <c r="K70" s="88">
        <v>65</v>
      </c>
      <c r="L70" s="88">
        <v>26</v>
      </c>
      <c r="M70" s="88">
        <v>67</v>
      </c>
      <c r="N70" s="89">
        <v>0.258793969849</v>
      </c>
      <c r="O70" s="88">
        <v>7</v>
      </c>
      <c r="P70" t="s">
        <v>58</v>
      </c>
    </row>
    <row r="71" spans="1:15" s="40" customFormat="1" ht="15">
      <c r="A71" s="99" t="s">
        <v>33</v>
      </c>
      <c r="B71" s="97">
        <f>(B67+B69+B70)/3</f>
        <v>18.333333333333332</v>
      </c>
      <c r="C71" s="100" t="s">
        <v>34</v>
      </c>
      <c r="D71" s="100">
        <v>27.1</v>
      </c>
      <c r="E71" s="84" t="s">
        <v>2</v>
      </c>
      <c r="F71" s="84"/>
      <c r="G71" s="91">
        <f>(G68*0.85+G69*1.15+G70)/3</f>
        <v>356.8833333333334</v>
      </c>
      <c r="H71" s="91">
        <f>(H68*0.85+H69*1.15+H70)/3</f>
        <v>92.8</v>
      </c>
      <c r="I71" s="91">
        <f>(I68*0.85+I69*1.15+I70)/3</f>
        <v>17.516666666666666</v>
      </c>
      <c r="J71" s="91">
        <f>(J68*0.85+J69*1.15+J70)/3</f>
        <v>0.3833333333333333</v>
      </c>
      <c r="K71" s="91">
        <f>(K67+K68*0.85+K69*1.15+K70)/4</f>
        <v>55.95</v>
      </c>
      <c r="L71" s="91">
        <f>(L67+L68*0.85+L69*1.15+L70)/4</f>
        <v>16.65</v>
      </c>
      <c r="M71" s="91">
        <f>(M67+M68*0.85+M69*1.15+M70)/4</f>
        <v>54.3375</v>
      </c>
      <c r="N71" s="93">
        <f>(N67+N68*0.85+N69*1.15+N70)/4</f>
        <v>0.2577853691366947</v>
      </c>
      <c r="O71" s="91">
        <f>(O67+O68*0.85+O69*1.15+O70)/4</f>
        <v>4.575</v>
      </c>
    </row>
    <row r="72" spans="1:16" ht="12.75">
      <c r="A72" s="1" t="s">
        <v>16</v>
      </c>
      <c r="B72" s="8">
        <v>9</v>
      </c>
      <c r="C72" s="2" t="s">
        <v>17</v>
      </c>
      <c r="D72" s="2">
        <v>30.6</v>
      </c>
      <c r="E72" s="7" t="s">
        <v>2</v>
      </c>
      <c r="F72" s="3"/>
      <c r="G72" s="88" t="s">
        <v>90</v>
      </c>
      <c r="H72" s="88" t="s">
        <v>90</v>
      </c>
      <c r="I72" s="88" t="s">
        <v>90</v>
      </c>
      <c r="J72" s="88" t="s">
        <v>90</v>
      </c>
      <c r="K72" s="88">
        <v>52</v>
      </c>
      <c r="L72" s="88">
        <v>22</v>
      </c>
      <c r="M72" s="88">
        <v>62</v>
      </c>
      <c r="N72" s="89">
        <v>0.26</v>
      </c>
      <c r="O72" s="88">
        <v>0</v>
      </c>
      <c r="P72" t="s">
        <v>51</v>
      </c>
    </row>
    <row r="73" spans="1:16" ht="12.75">
      <c r="A73" s="1" t="s">
        <v>16</v>
      </c>
      <c r="B73" s="8" t="s">
        <v>90</v>
      </c>
      <c r="C73" s="2" t="s">
        <v>17</v>
      </c>
      <c r="D73" s="2">
        <v>30.6</v>
      </c>
      <c r="E73" s="7" t="s">
        <v>2</v>
      </c>
      <c r="F73" s="3"/>
      <c r="G73" s="88">
        <v>397</v>
      </c>
      <c r="H73" s="92">
        <v>98</v>
      </c>
      <c r="I73" s="92">
        <v>26</v>
      </c>
      <c r="J73" s="92">
        <v>0</v>
      </c>
      <c r="K73" s="88">
        <v>49</v>
      </c>
      <c r="L73" s="88">
        <v>17</v>
      </c>
      <c r="M73" s="88">
        <v>58</v>
      </c>
      <c r="N73" s="89">
        <f>H73/G73</f>
        <v>0.24685138539042822</v>
      </c>
      <c r="O73" s="88">
        <v>0</v>
      </c>
      <c r="P73" t="s">
        <v>56</v>
      </c>
    </row>
    <row r="74" spans="1:16" ht="12.75">
      <c r="A74" s="1" t="s">
        <v>16</v>
      </c>
      <c r="B74" s="8">
        <v>33</v>
      </c>
      <c r="C74" s="2" t="s">
        <v>17</v>
      </c>
      <c r="D74" s="2">
        <v>30.6</v>
      </c>
      <c r="E74" s="7" t="s">
        <v>2</v>
      </c>
      <c r="F74" s="3"/>
      <c r="G74" s="88">
        <v>378</v>
      </c>
      <c r="H74" s="88">
        <v>94</v>
      </c>
      <c r="I74" s="88">
        <v>23</v>
      </c>
      <c r="J74" s="88">
        <v>0</v>
      </c>
      <c r="K74" s="88">
        <v>48</v>
      </c>
      <c r="L74" s="88">
        <v>17</v>
      </c>
      <c r="M74" s="88">
        <v>57</v>
      </c>
      <c r="N74" s="89">
        <f>H74/G74</f>
        <v>0.24867724867724866</v>
      </c>
      <c r="O74" s="88">
        <v>0</v>
      </c>
      <c r="P74" t="s">
        <v>57</v>
      </c>
    </row>
    <row r="75" spans="1:16" ht="12.75">
      <c r="A75" s="1" t="s">
        <v>16</v>
      </c>
      <c r="B75" s="8">
        <v>14</v>
      </c>
      <c r="C75" s="2" t="s">
        <v>17</v>
      </c>
      <c r="D75" s="2">
        <v>30.6</v>
      </c>
      <c r="E75" s="7" t="s">
        <v>2</v>
      </c>
      <c r="F75" s="3"/>
      <c r="G75" s="88">
        <v>403</v>
      </c>
      <c r="H75" s="88">
        <v>101</v>
      </c>
      <c r="I75" s="88">
        <v>24</v>
      </c>
      <c r="J75" s="88">
        <v>0</v>
      </c>
      <c r="K75" s="88">
        <v>51</v>
      </c>
      <c r="L75" s="88">
        <v>19</v>
      </c>
      <c r="M75" s="88">
        <v>61</v>
      </c>
      <c r="N75" s="89">
        <v>0.250620347395</v>
      </c>
      <c r="O75" s="88">
        <v>0</v>
      </c>
      <c r="P75" t="s">
        <v>58</v>
      </c>
    </row>
    <row r="76" spans="1:15" s="40" customFormat="1" ht="15">
      <c r="A76" s="99" t="s">
        <v>16</v>
      </c>
      <c r="B76" s="97">
        <f>(B72+B74+B75)/3</f>
        <v>18.666666666666668</v>
      </c>
      <c r="C76" s="100" t="s">
        <v>17</v>
      </c>
      <c r="D76" s="100">
        <v>30.6</v>
      </c>
      <c r="E76" s="84" t="s">
        <v>2</v>
      </c>
      <c r="F76" s="84"/>
      <c r="G76" s="91">
        <f>(G73*0.85+G74*1.15+G75)/3</f>
        <v>391.7166666666667</v>
      </c>
      <c r="H76" s="91">
        <f>(H73*0.85+H74*1.15+H75)/3</f>
        <v>97.46666666666665</v>
      </c>
      <c r="I76" s="91">
        <f>(I73*0.85+I74*1.15+I75)/3</f>
        <v>24.183333333333334</v>
      </c>
      <c r="J76" s="91">
        <f>(J73*0.85+J74*1.15+J75)/3</f>
        <v>0</v>
      </c>
      <c r="K76" s="91">
        <f>(K72+K73*0.85+K74*1.15+K75)/4</f>
        <v>49.9625</v>
      </c>
      <c r="L76" s="91">
        <f>(L72+L73*0.85+L74*1.15+L75)/4</f>
        <v>18.75</v>
      </c>
      <c r="M76" s="91">
        <f>(M72+M73*0.85+M74*1.15+M75)/4</f>
        <v>59.4625</v>
      </c>
      <c r="N76" s="93">
        <f>(N72+N73*0.85+N74*1.15+N75)/4</f>
        <v>0.251605715238925</v>
      </c>
      <c r="O76" s="91">
        <f>(O72+O73*0.85+O74*1.15+O75)/4</f>
        <v>0</v>
      </c>
    </row>
    <row r="77" spans="1:16" ht="12.75">
      <c r="A77" s="1" t="s">
        <v>18</v>
      </c>
      <c r="B77" s="8">
        <v>10</v>
      </c>
      <c r="C77" s="2" t="s">
        <v>19</v>
      </c>
      <c r="D77" s="2">
        <v>25</v>
      </c>
      <c r="E77" s="3" t="s">
        <v>2</v>
      </c>
      <c r="F77" s="3"/>
      <c r="G77" s="88" t="s">
        <v>90</v>
      </c>
      <c r="H77" s="88" t="s">
        <v>90</v>
      </c>
      <c r="I77" s="88" t="s">
        <v>90</v>
      </c>
      <c r="J77" s="88" t="s">
        <v>90</v>
      </c>
      <c r="K77" s="88">
        <v>58</v>
      </c>
      <c r="L77" s="88">
        <v>13</v>
      </c>
      <c r="M77" s="88">
        <v>70</v>
      </c>
      <c r="N77" s="89">
        <v>0.267</v>
      </c>
      <c r="O77" s="88">
        <v>3</v>
      </c>
      <c r="P77" t="s">
        <v>51</v>
      </c>
    </row>
    <row r="78" spans="1:15" ht="12.75">
      <c r="A78" s="1" t="s">
        <v>18</v>
      </c>
      <c r="B78" s="8" t="s">
        <v>90</v>
      </c>
      <c r="C78" s="2" t="s">
        <v>19</v>
      </c>
      <c r="D78" s="2">
        <v>25</v>
      </c>
      <c r="E78" s="3" t="s">
        <v>2</v>
      </c>
      <c r="F78" s="3"/>
      <c r="G78" s="88">
        <v>351</v>
      </c>
      <c r="H78" s="88">
        <v>92</v>
      </c>
      <c r="I78" s="88">
        <v>20</v>
      </c>
      <c r="J78" s="88">
        <v>1</v>
      </c>
      <c r="K78" s="88">
        <v>43</v>
      </c>
      <c r="L78" s="88">
        <v>11</v>
      </c>
      <c r="M78" s="88">
        <v>49</v>
      </c>
      <c r="N78" s="89">
        <f>H78/G78</f>
        <v>0.2621082621082621</v>
      </c>
      <c r="O78" s="88">
        <v>2</v>
      </c>
    </row>
    <row r="79" spans="1:16" ht="12.75">
      <c r="A79" s="1" t="s">
        <v>18</v>
      </c>
      <c r="B79" s="8">
        <v>25</v>
      </c>
      <c r="C79" s="2" t="s">
        <v>19</v>
      </c>
      <c r="D79" s="2">
        <v>25</v>
      </c>
      <c r="E79" s="3" t="s">
        <v>2</v>
      </c>
      <c r="F79" s="3"/>
      <c r="G79" s="88">
        <v>387</v>
      </c>
      <c r="H79" s="88">
        <v>102</v>
      </c>
      <c r="I79" s="88">
        <v>21</v>
      </c>
      <c r="J79" s="88">
        <v>1</v>
      </c>
      <c r="K79" s="88">
        <v>55</v>
      </c>
      <c r="L79" s="88">
        <v>13</v>
      </c>
      <c r="M79" s="88">
        <v>53</v>
      </c>
      <c r="N79" s="89">
        <f>H79/G79</f>
        <v>0.26356589147286824</v>
      </c>
      <c r="O79" s="88">
        <v>2</v>
      </c>
      <c r="P79" t="s">
        <v>57</v>
      </c>
    </row>
    <row r="80" spans="1:16" ht="12.75">
      <c r="A80" s="1" t="s">
        <v>18</v>
      </c>
      <c r="B80" s="8">
        <v>23</v>
      </c>
      <c r="C80" s="2" t="s">
        <v>19</v>
      </c>
      <c r="D80" s="2">
        <v>25</v>
      </c>
      <c r="E80" s="3" t="s">
        <v>2</v>
      </c>
      <c r="F80" s="3"/>
      <c r="G80" s="88">
        <v>391</v>
      </c>
      <c r="H80" s="88">
        <v>102</v>
      </c>
      <c r="I80" s="88">
        <v>22</v>
      </c>
      <c r="J80" s="88">
        <v>2</v>
      </c>
      <c r="K80" s="88">
        <v>46</v>
      </c>
      <c r="L80" s="88">
        <v>12</v>
      </c>
      <c r="M80" s="88">
        <v>55</v>
      </c>
      <c r="N80" s="89">
        <v>0.260869565217</v>
      </c>
      <c r="O80" s="88">
        <v>3</v>
      </c>
      <c r="P80" t="s">
        <v>58</v>
      </c>
    </row>
    <row r="81" spans="1:15" s="40" customFormat="1" ht="15">
      <c r="A81" s="99" t="s">
        <v>18</v>
      </c>
      <c r="B81" s="97">
        <f>(B77+B79+B80)/3</f>
        <v>19.333333333333332</v>
      </c>
      <c r="C81" s="100" t="s">
        <v>19</v>
      </c>
      <c r="D81" s="100">
        <v>25</v>
      </c>
      <c r="E81" s="84" t="s">
        <v>2</v>
      </c>
      <c r="F81" s="84"/>
      <c r="G81" s="91">
        <f>(G78*0.85+G79*1.15+G80)/3</f>
        <v>378.13333333333327</v>
      </c>
      <c r="H81" s="91">
        <f>(H78*0.85+H79*1.15+H80)/3</f>
        <v>99.16666666666667</v>
      </c>
      <c r="I81" s="91">
        <f>(I78*0.85+I79*1.15+I80)/3</f>
        <v>21.05</v>
      </c>
      <c r="J81" s="91">
        <f>(J78*0.85+J79*1.15+J80)/3</f>
        <v>1.3333333333333333</v>
      </c>
      <c r="K81" s="91">
        <f>(K77+K78*0.85+K79*1.15+K80)/4</f>
        <v>50.949999999999996</v>
      </c>
      <c r="L81" s="91">
        <f>(L77+L78*0.85+L79*1.15+L80)/4</f>
        <v>12.325</v>
      </c>
      <c r="M81" s="91">
        <f>(M77+M78*0.85+M79*1.15+M80)/4</f>
        <v>56.9</v>
      </c>
      <c r="N81" s="93">
        <f>(N77+N78*0.85+N79*1.15+N80)/4</f>
        <v>0.26344059080070537</v>
      </c>
      <c r="O81" s="91">
        <f>(O77+O78*0.85+O79*1.15+O80)/4</f>
        <v>2.5</v>
      </c>
    </row>
    <row r="82" spans="1:16" ht="12.75">
      <c r="A82" s="1" t="s">
        <v>36</v>
      </c>
      <c r="B82" s="8">
        <v>19</v>
      </c>
      <c r="C82" s="2" t="s">
        <v>37</v>
      </c>
      <c r="D82" s="2">
        <v>29.8</v>
      </c>
      <c r="E82" s="3" t="s">
        <v>2</v>
      </c>
      <c r="F82" s="3"/>
      <c r="G82" s="88" t="s">
        <v>90</v>
      </c>
      <c r="H82" s="88" t="s">
        <v>90</v>
      </c>
      <c r="I82" s="88" t="s">
        <v>90</v>
      </c>
      <c r="J82" s="88" t="s">
        <v>90</v>
      </c>
      <c r="K82" s="94">
        <v>50</v>
      </c>
      <c r="L82" s="34">
        <v>8</v>
      </c>
      <c r="M82" s="34">
        <v>64</v>
      </c>
      <c r="N82" s="42">
        <v>0.275</v>
      </c>
      <c r="O82" s="95">
        <v>0</v>
      </c>
      <c r="P82" t="s">
        <v>51</v>
      </c>
    </row>
    <row r="83" spans="1:16" ht="12.75">
      <c r="A83" s="1" t="s">
        <v>36</v>
      </c>
      <c r="B83" s="8" t="s">
        <v>90</v>
      </c>
      <c r="C83" s="2" t="s">
        <v>37</v>
      </c>
      <c r="D83" s="2">
        <v>29.8</v>
      </c>
      <c r="E83" s="3" t="s">
        <v>2</v>
      </c>
      <c r="F83" s="3"/>
      <c r="G83" s="88">
        <v>443</v>
      </c>
      <c r="H83" s="92">
        <v>127</v>
      </c>
      <c r="I83" s="92">
        <v>35</v>
      </c>
      <c r="J83" s="92">
        <v>0</v>
      </c>
      <c r="K83" s="88">
        <v>48</v>
      </c>
      <c r="L83" s="88">
        <v>8</v>
      </c>
      <c r="M83" s="88">
        <v>62</v>
      </c>
      <c r="N83" s="89">
        <f>H83/G83</f>
        <v>0.2866817155756208</v>
      </c>
      <c r="O83" s="88">
        <v>0</v>
      </c>
      <c r="P83" t="s">
        <v>56</v>
      </c>
    </row>
    <row r="84" spans="1:16" ht="12.75">
      <c r="A84" s="1" t="s">
        <v>36</v>
      </c>
      <c r="B84" s="8">
        <v>20</v>
      </c>
      <c r="C84" s="2" t="s">
        <v>37</v>
      </c>
      <c r="D84" s="2">
        <v>29.8</v>
      </c>
      <c r="E84" s="3" t="s">
        <v>2</v>
      </c>
      <c r="F84" s="3"/>
      <c r="G84" s="88">
        <v>383</v>
      </c>
      <c r="H84" s="88">
        <v>110</v>
      </c>
      <c r="I84" s="88">
        <v>34</v>
      </c>
      <c r="J84" s="88">
        <v>0</v>
      </c>
      <c r="K84" s="88">
        <v>42</v>
      </c>
      <c r="L84" s="88">
        <v>5</v>
      </c>
      <c r="M84" s="88">
        <v>49</v>
      </c>
      <c r="N84" s="89">
        <f>H84/G84</f>
        <v>0.28720626631853785</v>
      </c>
      <c r="O84" s="88">
        <v>0</v>
      </c>
      <c r="P84" t="s">
        <v>57</v>
      </c>
    </row>
    <row r="85" spans="1:16" ht="12.75">
      <c r="A85" s="1" t="s">
        <v>36</v>
      </c>
      <c r="B85" s="8">
        <v>22</v>
      </c>
      <c r="C85" s="2" t="s">
        <v>37</v>
      </c>
      <c r="D85" s="2">
        <v>29.8</v>
      </c>
      <c r="E85" s="14" t="s">
        <v>2</v>
      </c>
      <c r="F85" s="3"/>
      <c r="G85" s="88">
        <v>413</v>
      </c>
      <c r="H85" s="88">
        <v>114</v>
      </c>
      <c r="I85" s="88">
        <v>30</v>
      </c>
      <c r="J85" s="88">
        <v>0</v>
      </c>
      <c r="K85" s="88">
        <v>46</v>
      </c>
      <c r="L85" s="88">
        <v>11</v>
      </c>
      <c r="M85" s="88">
        <v>49</v>
      </c>
      <c r="N85" s="89">
        <v>0.27602905569</v>
      </c>
      <c r="O85" s="88">
        <v>0</v>
      </c>
      <c r="P85" t="s">
        <v>58</v>
      </c>
    </row>
    <row r="86" spans="1:15" s="40" customFormat="1" ht="15">
      <c r="A86" s="99" t="s">
        <v>36</v>
      </c>
      <c r="B86" s="97">
        <f>(B82+B84+B85)/3</f>
        <v>20.333333333333332</v>
      </c>
      <c r="C86" s="100" t="s">
        <v>37</v>
      </c>
      <c r="D86" s="100">
        <v>29.8</v>
      </c>
      <c r="E86" s="102" t="s">
        <v>2</v>
      </c>
      <c r="F86" s="84"/>
      <c r="G86" s="91">
        <f>(G83*0.85+G84*1.15+G85)/3</f>
        <v>410</v>
      </c>
      <c r="H86" s="91">
        <f>(H83*0.85+H84*1.15+H85)/3</f>
        <v>116.14999999999999</v>
      </c>
      <c r="I86" s="91">
        <f>(I83*0.85+I84*1.15+I85)/3</f>
        <v>32.949999999999996</v>
      </c>
      <c r="J86" s="91">
        <f>(J83*0.85+J84*1.15+J85)/3</f>
        <v>0</v>
      </c>
      <c r="K86" s="91">
        <f>(K82+K83*0.85+K84*1.15+K85)/4</f>
        <v>46.275</v>
      </c>
      <c r="L86" s="91">
        <f>(L82+L83*0.85+L84*1.15+L85)/4</f>
        <v>7.8875</v>
      </c>
      <c r="M86" s="91">
        <f>(M82+M83*0.85+M84*1.15+M85)/4</f>
        <v>55.512499999999996</v>
      </c>
      <c r="N86" s="93">
        <f>(N82+N83*0.85+N84*1.15+N85)/4</f>
        <v>0.28124893004889906</v>
      </c>
      <c r="O86" s="91">
        <f>(O82+O83*0.85+O84*1.15+O85)/4</f>
        <v>0</v>
      </c>
    </row>
    <row r="87" spans="1:16" ht="12.75">
      <c r="A87" s="1" t="s">
        <v>28</v>
      </c>
      <c r="B87" s="8">
        <v>15</v>
      </c>
      <c r="C87" s="2" t="s">
        <v>94</v>
      </c>
      <c r="D87" s="2">
        <v>31.7</v>
      </c>
      <c r="E87" s="3" t="s">
        <v>2</v>
      </c>
      <c r="F87" s="3"/>
      <c r="G87" s="88" t="s">
        <v>90</v>
      </c>
      <c r="H87" s="88" t="s">
        <v>90</v>
      </c>
      <c r="I87" s="88" t="s">
        <v>90</v>
      </c>
      <c r="J87" s="88" t="s">
        <v>90</v>
      </c>
      <c r="K87" s="88">
        <v>42</v>
      </c>
      <c r="L87" s="88">
        <v>13</v>
      </c>
      <c r="M87" s="88">
        <v>60</v>
      </c>
      <c r="N87" s="89">
        <v>0.282</v>
      </c>
      <c r="O87" s="88">
        <v>0</v>
      </c>
      <c r="P87" t="s">
        <v>51</v>
      </c>
    </row>
    <row r="88" spans="1:15" ht="12.75">
      <c r="A88" s="1" t="s">
        <v>28</v>
      </c>
      <c r="B88" s="8" t="s">
        <v>90</v>
      </c>
      <c r="C88" s="2" t="s">
        <v>86</v>
      </c>
      <c r="D88" s="2">
        <v>31.7</v>
      </c>
      <c r="E88" s="3" t="s">
        <v>2</v>
      </c>
      <c r="F88" s="3"/>
      <c r="G88" s="88">
        <v>399</v>
      </c>
      <c r="H88" s="92">
        <v>113</v>
      </c>
      <c r="I88" s="92">
        <v>18</v>
      </c>
      <c r="J88" s="92">
        <v>0</v>
      </c>
      <c r="K88" s="88">
        <v>44</v>
      </c>
      <c r="L88" s="92">
        <v>13</v>
      </c>
      <c r="M88" s="92">
        <v>60</v>
      </c>
      <c r="N88" s="89">
        <f>H88/G88</f>
        <v>0.2832080200501253</v>
      </c>
      <c r="O88" s="88">
        <v>0</v>
      </c>
    </row>
    <row r="89" spans="1:16" ht="12.75">
      <c r="A89" s="1" t="s">
        <v>28</v>
      </c>
      <c r="B89" s="8">
        <v>26</v>
      </c>
      <c r="C89" s="2" t="s">
        <v>94</v>
      </c>
      <c r="D89" s="2">
        <v>31.7</v>
      </c>
      <c r="E89" s="3" t="s">
        <v>2</v>
      </c>
      <c r="F89" s="3"/>
      <c r="G89" s="88">
        <v>398</v>
      </c>
      <c r="H89" s="88">
        <v>117</v>
      </c>
      <c r="I89" s="88">
        <v>20</v>
      </c>
      <c r="J89" s="88">
        <v>0</v>
      </c>
      <c r="K89" s="88">
        <v>43</v>
      </c>
      <c r="L89" s="88">
        <v>14</v>
      </c>
      <c r="M89" s="88">
        <v>64</v>
      </c>
      <c r="N89" s="89">
        <f>H89/G89</f>
        <v>0.29396984924623115</v>
      </c>
      <c r="O89" s="88">
        <v>0</v>
      </c>
      <c r="P89" t="s">
        <v>57</v>
      </c>
    </row>
    <row r="90" spans="1:15" s="40" customFormat="1" ht="15">
      <c r="A90" s="99" t="s">
        <v>28</v>
      </c>
      <c r="B90" s="97">
        <f>(B87+B89)/2</f>
        <v>20.5</v>
      </c>
      <c r="C90" s="100" t="s">
        <v>86</v>
      </c>
      <c r="D90" s="100">
        <v>31.7</v>
      </c>
      <c r="E90" s="84" t="s">
        <v>2</v>
      </c>
      <c r="F90" s="84"/>
      <c r="G90" s="91">
        <f>(G88*0.85+G89*1.15)/2</f>
        <v>398.42499999999995</v>
      </c>
      <c r="H90" s="91">
        <f>(H88*0.85+H89*1.15)/2</f>
        <v>115.29999999999998</v>
      </c>
      <c r="I90" s="91">
        <f>(I88*0.85+I89*1.15)/2</f>
        <v>19.15</v>
      </c>
      <c r="J90" s="91">
        <f>(J88*0.85+J89*1.15)/2</f>
        <v>0</v>
      </c>
      <c r="K90" s="91">
        <f>(K87+K88*0.85+K89*1.15)/3</f>
        <v>42.949999999999996</v>
      </c>
      <c r="L90" s="91">
        <f>(L87+L88*0.85+L89*1.15)/3</f>
        <v>13.383333333333331</v>
      </c>
      <c r="M90" s="91">
        <f>(M87+M88*0.85+M89*1.15)/3</f>
        <v>61.53333333333333</v>
      </c>
      <c r="N90" s="93">
        <f>(N87+N88*0.85+N89*1.15)/3</f>
        <v>0.28693071455859076</v>
      </c>
      <c r="O90" s="91">
        <f>(O87+O88*0.85+O89*1.15)/3</f>
        <v>0</v>
      </c>
    </row>
    <row r="91" spans="1:16" ht="12.75">
      <c r="A91" s="18" t="s">
        <v>59</v>
      </c>
      <c r="B91" s="8">
        <v>22</v>
      </c>
      <c r="C91" s="13" t="s">
        <v>60</v>
      </c>
      <c r="D91" s="13">
        <v>37.6</v>
      </c>
      <c r="E91" s="14" t="s">
        <v>2</v>
      </c>
      <c r="F91" s="103"/>
      <c r="G91" s="88" t="s">
        <v>90</v>
      </c>
      <c r="H91" s="88" t="s">
        <v>90</v>
      </c>
      <c r="I91" s="88" t="s">
        <v>90</v>
      </c>
      <c r="J91" s="88" t="s">
        <v>90</v>
      </c>
      <c r="K91" s="87">
        <v>40</v>
      </c>
      <c r="L91" s="87">
        <v>17</v>
      </c>
      <c r="M91" s="87">
        <v>59</v>
      </c>
      <c r="N91" s="90">
        <v>0.248</v>
      </c>
      <c r="O91" s="87">
        <v>0</v>
      </c>
      <c r="P91" t="s">
        <v>51</v>
      </c>
    </row>
    <row r="92" spans="1:16" ht="12.75">
      <c r="A92" s="18" t="s">
        <v>59</v>
      </c>
      <c r="B92" s="8" t="s">
        <v>90</v>
      </c>
      <c r="C92" s="13" t="s">
        <v>60</v>
      </c>
      <c r="D92" s="13">
        <v>37.6</v>
      </c>
      <c r="E92" s="14" t="s">
        <v>2</v>
      </c>
      <c r="F92" s="103"/>
      <c r="G92" s="87">
        <v>377</v>
      </c>
      <c r="H92" s="92">
        <v>100</v>
      </c>
      <c r="I92" s="92">
        <v>19</v>
      </c>
      <c r="J92" s="92">
        <v>0</v>
      </c>
      <c r="K92" s="87">
        <v>41</v>
      </c>
      <c r="L92" s="87">
        <v>14</v>
      </c>
      <c r="M92" s="87">
        <v>54</v>
      </c>
      <c r="N92" s="89">
        <f>H92/G92</f>
        <v>0.26525198938992045</v>
      </c>
      <c r="O92" s="88">
        <v>0</v>
      </c>
      <c r="P92" t="s">
        <v>56</v>
      </c>
    </row>
    <row r="93" spans="1:16" ht="12.75">
      <c r="A93" s="18" t="s">
        <v>59</v>
      </c>
      <c r="B93" s="13">
        <v>23</v>
      </c>
      <c r="C93" s="13" t="s">
        <v>60</v>
      </c>
      <c r="D93" s="13">
        <v>37.6</v>
      </c>
      <c r="E93" s="14" t="s">
        <v>2</v>
      </c>
      <c r="F93" s="103"/>
      <c r="G93" s="87">
        <v>394</v>
      </c>
      <c r="H93" s="87">
        <v>89</v>
      </c>
      <c r="I93" s="87">
        <v>19</v>
      </c>
      <c r="J93" s="87">
        <v>0</v>
      </c>
      <c r="K93" s="87">
        <v>33</v>
      </c>
      <c r="L93" s="87">
        <v>15</v>
      </c>
      <c r="M93" s="87">
        <v>54</v>
      </c>
      <c r="N93" s="89">
        <f>H93/G93</f>
        <v>0.22588832487309646</v>
      </c>
      <c r="O93" s="88">
        <v>0</v>
      </c>
      <c r="P93" t="s">
        <v>57</v>
      </c>
    </row>
    <row r="94" spans="1:16" ht="12.75">
      <c r="A94" s="18" t="s">
        <v>59</v>
      </c>
      <c r="B94" s="13">
        <v>18</v>
      </c>
      <c r="C94" s="13" t="s">
        <v>60</v>
      </c>
      <c r="D94" s="13">
        <v>37.6</v>
      </c>
      <c r="E94" s="14" t="s">
        <v>2</v>
      </c>
      <c r="F94" s="103"/>
      <c r="G94" s="87">
        <v>347</v>
      </c>
      <c r="H94" s="87">
        <v>95</v>
      </c>
      <c r="I94" s="87">
        <v>19</v>
      </c>
      <c r="J94" s="87">
        <v>0</v>
      </c>
      <c r="K94" s="87">
        <v>41</v>
      </c>
      <c r="L94" s="87">
        <v>16</v>
      </c>
      <c r="M94" s="87">
        <v>52</v>
      </c>
      <c r="N94" s="90">
        <v>0.27377521613833</v>
      </c>
      <c r="O94" s="87">
        <v>0</v>
      </c>
      <c r="P94" t="s">
        <v>58</v>
      </c>
    </row>
    <row r="95" spans="1:15" s="40" customFormat="1" ht="15">
      <c r="A95" s="104" t="s">
        <v>59</v>
      </c>
      <c r="B95" s="97">
        <f>(B91+B93+B94)/3</f>
        <v>21</v>
      </c>
      <c r="C95" s="107" t="s">
        <v>60</v>
      </c>
      <c r="D95" s="107">
        <v>37.6</v>
      </c>
      <c r="E95" s="102" t="s">
        <v>2</v>
      </c>
      <c r="F95" s="108"/>
      <c r="G95" s="91">
        <f>(G92*0.85+G93*1.15+G94)/3</f>
        <v>373.51666666666665</v>
      </c>
      <c r="H95" s="91">
        <f>(H92*0.85+H93*1.15+H94)/3</f>
        <v>94.11666666666667</v>
      </c>
      <c r="I95" s="91">
        <f>(I92*0.85+I93*1.15+I94)/3</f>
        <v>19</v>
      </c>
      <c r="J95" s="91">
        <f>(J92*0.85+J93*1.15+J94)/3</f>
        <v>0</v>
      </c>
      <c r="K95" s="91">
        <f>(K91+K92*0.85+K93*1.15+K94)/4</f>
        <v>38.449999999999996</v>
      </c>
      <c r="L95" s="91">
        <f>(L91+L92*0.85+L93*1.15+L94)/4</f>
        <v>15.5375</v>
      </c>
      <c r="M95" s="91">
        <f>(M91+M92*0.85+M93*1.15+M94)/4</f>
        <v>54.75</v>
      </c>
      <c r="N95" s="93">
        <f>(N91+N92*0.85+N93*1.15+N94)/4</f>
        <v>0.2517527451809558</v>
      </c>
      <c r="O95" s="91">
        <f>(O91+O92*0.85+O93*1.15+O94)/4</f>
        <v>0</v>
      </c>
    </row>
    <row r="96" spans="1:16" ht="12.75">
      <c r="A96" s="15" t="s">
        <v>38</v>
      </c>
      <c r="B96" s="8">
        <v>20</v>
      </c>
      <c r="C96" s="17" t="s">
        <v>39</v>
      </c>
      <c r="D96" s="17">
        <v>25.8</v>
      </c>
      <c r="E96" s="14" t="s">
        <v>2</v>
      </c>
      <c r="F96" s="12"/>
      <c r="G96" s="88" t="s">
        <v>90</v>
      </c>
      <c r="H96" s="88" t="s">
        <v>90</v>
      </c>
      <c r="I96" s="88" t="s">
        <v>90</v>
      </c>
      <c r="J96" s="88" t="s">
        <v>90</v>
      </c>
      <c r="K96" s="88">
        <v>48</v>
      </c>
      <c r="L96" s="88">
        <v>14</v>
      </c>
      <c r="M96" s="88">
        <v>54</v>
      </c>
      <c r="N96" s="89">
        <v>0.249</v>
      </c>
      <c r="O96" s="88">
        <v>3</v>
      </c>
      <c r="P96" t="s">
        <v>51</v>
      </c>
    </row>
    <row r="97" spans="1:16" ht="12.75">
      <c r="A97" s="18" t="s">
        <v>38</v>
      </c>
      <c r="B97" s="8" t="s">
        <v>90</v>
      </c>
      <c r="C97" s="20" t="s">
        <v>39</v>
      </c>
      <c r="D97" s="20">
        <v>25.8</v>
      </c>
      <c r="E97" s="14" t="s">
        <v>2</v>
      </c>
      <c r="F97" s="103"/>
      <c r="G97" s="87">
        <v>423</v>
      </c>
      <c r="H97" s="87">
        <v>103</v>
      </c>
      <c r="I97" s="87">
        <v>19</v>
      </c>
      <c r="J97" s="87">
        <v>0</v>
      </c>
      <c r="K97" s="88">
        <v>50</v>
      </c>
      <c r="L97" s="88">
        <v>16</v>
      </c>
      <c r="M97" s="88">
        <v>51</v>
      </c>
      <c r="N97" s="89">
        <f>H97/G97</f>
        <v>0.24349881796690306</v>
      </c>
      <c r="O97" s="88">
        <v>2</v>
      </c>
      <c r="P97" t="s">
        <v>56</v>
      </c>
    </row>
    <row r="98" spans="1:16" ht="12.75">
      <c r="A98" s="18" t="s">
        <v>38</v>
      </c>
      <c r="B98" s="19">
        <v>27</v>
      </c>
      <c r="C98" s="20" t="s">
        <v>39</v>
      </c>
      <c r="D98" s="20">
        <v>25.8</v>
      </c>
      <c r="E98" s="14" t="s">
        <v>2</v>
      </c>
      <c r="F98" s="103"/>
      <c r="G98" s="87">
        <v>420</v>
      </c>
      <c r="H98" s="87">
        <v>108</v>
      </c>
      <c r="I98" s="87">
        <v>19</v>
      </c>
      <c r="J98" s="87">
        <v>1</v>
      </c>
      <c r="K98" s="88">
        <v>51</v>
      </c>
      <c r="L98" s="87">
        <v>14</v>
      </c>
      <c r="M98" s="87">
        <v>55</v>
      </c>
      <c r="N98" s="89">
        <f>H98/G98</f>
        <v>0.2571428571428571</v>
      </c>
      <c r="O98" s="88">
        <v>2</v>
      </c>
      <c r="P98" t="s">
        <v>57</v>
      </c>
    </row>
    <row r="99" spans="1:16" ht="12.75">
      <c r="A99" s="18" t="s">
        <v>38</v>
      </c>
      <c r="B99" s="19">
        <v>26</v>
      </c>
      <c r="C99" s="20" t="s">
        <v>39</v>
      </c>
      <c r="D99" s="20">
        <v>25.8</v>
      </c>
      <c r="E99" s="14" t="s">
        <v>2</v>
      </c>
      <c r="F99" s="103"/>
      <c r="G99" s="87">
        <v>408</v>
      </c>
      <c r="H99" s="87">
        <v>103</v>
      </c>
      <c r="I99" s="87">
        <v>23</v>
      </c>
      <c r="J99" s="87">
        <v>1</v>
      </c>
      <c r="K99" s="87">
        <v>44</v>
      </c>
      <c r="L99" s="87">
        <v>15</v>
      </c>
      <c r="M99" s="87">
        <v>48</v>
      </c>
      <c r="N99" s="90">
        <v>0.252450980392</v>
      </c>
      <c r="O99" s="87">
        <v>2</v>
      </c>
      <c r="P99" t="s">
        <v>58</v>
      </c>
    </row>
    <row r="100" spans="1:15" s="40" customFormat="1" ht="15">
      <c r="A100" s="104" t="s">
        <v>38</v>
      </c>
      <c r="B100" s="97">
        <f>(B96+B98+B99)/3</f>
        <v>24.333333333333332</v>
      </c>
      <c r="C100" s="105" t="s">
        <v>39</v>
      </c>
      <c r="D100" s="105">
        <v>25.8</v>
      </c>
      <c r="E100" s="102" t="s">
        <v>2</v>
      </c>
      <c r="F100" s="106"/>
      <c r="G100" s="91">
        <f>(G97*0.85+G98*1.15+G99)/3</f>
        <v>416.84999999999997</v>
      </c>
      <c r="H100" s="91">
        <f>(H97*0.85+H98*1.15+H99)/3</f>
        <v>104.91666666666667</v>
      </c>
      <c r="I100" s="91">
        <f>(I97*0.85+I98*1.15+I99)/3</f>
        <v>20.333333333333332</v>
      </c>
      <c r="J100" s="91">
        <f>(J97*0.85+J98*1.15+J99)/3</f>
        <v>0.7166666666666667</v>
      </c>
      <c r="K100" s="91">
        <f>(K96+K97*0.85+K98*1.15+K99)/4</f>
        <v>48.2875</v>
      </c>
      <c r="L100" s="91">
        <f>(L96+L97*0.85+L98*1.15+L99)/4</f>
        <v>14.675</v>
      </c>
      <c r="M100" s="91">
        <f>(M96+M97*0.85+M98*1.15+M99)/4</f>
        <v>52.15</v>
      </c>
      <c r="N100" s="93">
        <f>(N96+N97*0.85+N98*1.15+N99)/4</f>
        <v>0.2510348153445383</v>
      </c>
      <c r="O100" s="91">
        <f>(O96+O97*0.85+O98*1.15+O99)/4</f>
        <v>2.25</v>
      </c>
    </row>
    <row r="101" spans="1:16" ht="12.75">
      <c r="A101" s="1" t="s">
        <v>26</v>
      </c>
      <c r="B101" s="8">
        <v>14</v>
      </c>
      <c r="C101" s="2" t="s">
        <v>27</v>
      </c>
      <c r="D101" s="2">
        <v>22.1</v>
      </c>
      <c r="E101" s="3" t="s">
        <v>2</v>
      </c>
      <c r="F101" s="3"/>
      <c r="G101" s="88" t="s">
        <v>90</v>
      </c>
      <c r="H101" s="88" t="s">
        <v>90</v>
      </c>
      <c r="I101" s="88" t="s">
        <v>90</v>
      </c>
      <c r="J101" s="88" t="s">
        <v>90</v>
      </c>
      <c r="K101" s="88">
        <v>50</v>
      </c>
      <c r="L101" s="88">
        <v>12</v>
      </c>
      <c r="M101" s="88">
        <v>54</v>
      </c>
      <c r="N101" s="89">
        <v>0.282</v>
      </c>
      <c r="O101" s="88">
        <v>3</v>
      </c>
      <c r="P101" t="s">
        <v>51</v>
      </c>
    </row>
    <row r="102" spans="1:15" ht="12.75">
      <c r="A102" s="1" t="s">
        <v>26</v>
      </c>
      <c r="B102" s="8" t="s">
        <v>90</v>
      </c>
      <c r="C102" s="2" t="s">
        <v>27</v>
      </c>
      <c r="D102" s="2">
        <v>22.1</v>
      </c>
      <c r="E102" s="3" t="s">
        <v>2</v>
      </c>
      <c r="F102" s="3"/>
      <c r="G102" s="88">
        <v>408</v>
      </c>
      <c r="H102" s="92">
        <v>110</v>
      </c>
      <c r="I102" s="92">
        <v>18</v>
      </c>
      <c r="J102" s="92">
        <v>1</v>
      </c>
      <c r="K102" s="88">
        <v>51</v>
      </c>
      <c r="L102" s="92">
        <v>12</v>
      </c>
      <c r="M102" s="92">
        <v>54</v>
      </c>
      <c r="N102" s="89">
        <f>H102/G102</f>
        <v>0.2696078431372549</v>
      </c>
      <c r="O102" s="88">
        <v>2</v>
      </c>
    </row>
    <row r="103" spans="1:16" ht="12.75">
      <c r="A103" s="1" t="s">
        <v>26</v>
      </c>
      <c r="B103" s="8">
        <v>48</v>
      </c>
      <c r="C103" s="2" t="s">
        <v>27</v>
      </c>
      <c r="D103" s="2">
        <v>22.1</v>
      </c>
      <c r="E103" s="3" t="s">
        <v>2</v>
      </c>
      <c r="F103" s="3"/>
      <c r="G103" s="88">
        <v>341</v>
      </c>
      <c r="H103" s="88">
        <v>86</v>
      </c>
      <c r="I103" s="88">
        <v>18</v>
      </c>
      <c r="J103" s="88">
        <v>1</v>
      </c>
      <c r="K103" s="88">
        <v>44</v>
      </c>
      <c r="L103" s="88">
        <v>11</v>
      </c>
      <c r="M103" s="88">
        <v>44</v>
      </c>
      <c r="N103" s="89">
        <f>H103/G103</f>
        <v>0.25219941348973607</v>
      </c>
      <c r="O103" s="88">
        <v>2</v>
      </c>
      <c r="P103" t="s">
        <v>57</v>
      </c>
    </row>
    <row r="104" spans="1:16" ht="12.75">
      <c r="A104" s="1" t="s">
        <v>26</v>
      </c>
      <c r="B104" s="8">
        <v>16</v>
      </c>
      <c r="C104" s="2" t="s">
        <v>27</v>
      </c>
      <c r="D104" s="2">
        <v>22.1</v>
      </c>
      <c r="E104" s="3" t="s">
        <v>2</v>
      </c>
      <c r="F104" s="3"/>
      <c r="G104" s="88">
        <v>384</v>
      </c>
      <c r="H104" s="88">
        <v>104</v>
      </c>
      <c r="I104" s="88">
        <v>20</v>
      </c>
      <c r="J104" s="88">
        <v>2</v>
      </c>
      <c r="K104" s="88">
        <v>45</v>
      </c>
      <c r="L104" s="88">
        <v>12</v>
      </c>
      <c r="M104" s="88">
        <v>52</v>
      </c>
      <c r="N104" s="89">
        <v>0.270833333333</v>
      </c>
      <c r="O104" s="88">
        <v>4</v>
      </c>
      <c r="P104" t="s">
        <v>58</v>
      </c>
    </row>
    <row r="105" spans="1:15" s="40" customFormat="1" ht="15">
      <c r="A105" s="99" t="s">
        <v>26</v>
      </c>
      <c r="B105" s="97">
        <f>(B101+B103+B104)/3</f>
        <v>26</v>
      </c>
      <c r="C105" s="100" t="s">
        <v>27</v>
      </c>
      <c r="D105" s="100">
        <v>22.1</v>
      </c>
      <c r="E105" s="84" t="s">
        <v>2</v>
      </c>
      <c r="F105" s="84"/>
      <c r="G105" s="91">
        <f>(G102*0.85+G103*1.15+G104)/3</f>
        <v>374.31666666666666</v>
      </c>
      <c r="H105" s="91">
        <f>(H102*0.85+H103*1.15+H104)/3</f>
        <v>98.8</v>
      </c>
      <c r="I105" s="91">
        <f>(I102*0.85+I103*1.15+I104)/3</f>
        <v>18.666666666666668</v>
      </c>
      <c r="J105" s="91">
        <f>(J102*0.85+J103*1.15+J104)/3</f>
        <v>1.3333333333333333</v>
      </c>
      <c r="K105" s="91">
        <f>(K101+K102*0.85+K103*1.15+K104)/4</f>
        <v>47.2375</v>
      </c>
      <c r="L105" s="91">
        <f>(L101+L102*0.85+L103*1.15+L104)/4</f>
        <v>11.712499999999999</v>
      </c>
      <c r="M105" s="91">
        <f>(M101+M102*0.85+M103*1.15+M104)/4</f>
        <v>50.625</v>
      </c>
      <c r="N105" s="93">
        <f>(N101+N102*0.85+N103*1.15+N104)/4</f>
        <v>0.26800733137821575</v>
      </c>
      <c r="O105" s="91">
        <f>(O101+O102*0.85+O103*1.15+O104)/4</f>
        <v>2.75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N30"/>
  <sheetViews>
    <sheetView tabSelected="1" workbookViewId="0" topLeftCell="A1">
      <selection activeCell="A31" sqref="A31"/>
    </sheetView>
  </sheetViews>
  <sheetFormatPr defaultColWidth="9.140625" defaultRowHeight="12.75"/>
  <sheetData>
    <row r="5" spans="1:8" ht="12.75">
      <c r="A5" s="80" t="s">
        <v>215</v>
      </c>
      <c r="B5" s="82">
        <v>260</v>
      </c>
      <c r="C5" s="78"/>
      <c r="D5" s="78"/>
      <c r="E5" s="78"/>
      <c r="F5" s="78"/>
      <c r="G5" s="78"/>
      <c r="H5" s="78"/>
    </row>
    <row r="6" spans="1:2" ht="12.75">
      <c r="A6" s="81" t="s">
        <v>214</v>
      </c>
      <c r="B6">
        <v>11</v>
      </c>
    </row>
    <row r="7" spans="1:2" ht="12.75">
      <c r="A7" s="80" t="s">
        <v>216</v>
      </c>
      <c r="B7" s="79">
        <f>B5*B6</f>
        <v>2860</v>
      </c>
    </row>
    <row r="9" spans="1:3" ht="12.75">
      <c r="A9" s="78" t="s">
        <v>234</v>
      </c>
      <c r="B9" s="78" t="s">
        <v>235</v>
      </c>
      <c r="C9" s="180">
        <v>0.65</v>
      </c>
    </row>
    <row r="10" spans="1:3" ht="12.75">
      <c r="A10" s="78"/>
      <c r="B10" s="78" t="s">
        <v>236</v>
      </c>
      <c r="C10" s="180">
        <f>1-C9</f>
        <v>0.35</v>
      </c>
    </row>
    <row r="12" spans="3:7" ht="12.75">
      <c r="C12" s="80" t="s">
        <v>217</v>
      </c>
      <c r="D12" s="80" t="s">
        <v>218</v>
      </c>
      <c r="E12" s="80" t="s">
        <v>219</v>
      </c>
      <c r="F12" s="80" t="s">
        <v>220</v>
      </c>
      <c r="G12" s="80" t="s">
        <v>221</v>
      </c>
    </row>
    <row r="13" spans="1:7" ht="12.75">
      <c r="A13" s="78" t="s">
        <v>235</v>
      </c>
      <c r="B13" s="79">
        <f>B7*C9</f>
        <v>1859</v>
      </c>
      <c r="C13" s="79">
        <f>$B$13/5</f>
        <v>371.8</v>
      </c>
      <c r="D13" s="79">
        <f>$B$13/5</f>
        <v>371.8</v>
      </c>
      <c r="E13" s="79">
        <f>$B$13/5</f>
        <v>371.8</v>
      </c>
      <c r="F13" s="79">
        <f>$B$13/5</f>
        <v>371.8</v>
      </c>
      <c r="G13" s="79">
        <f>$B$13/5</f>
        <v>371.8</v>
      </c>
    </row>
    <row r="14" spans="3:7" ht="12.75">
      <c r="C14" s="79">
        <f>C13*1.1</f>
        <v>408.98</v>
      </c>
      <c r="D14" s="79">
        <f>D13*1.05</f>
        <v>390.39000000000004</v>
      </c>
      <c r="E14" s="79">
        <f>E13</f>
        <v>371.8</v>
      </c>
      <c r="F14" s="79">
        <f>F13*0.95</f>
        <v>353.21</v>
      </c>
      <c r="G14" s="79">
        <f>G13*0.9</f>
        <v>334.62</v>
      </c>
    </row>
    <row r="15" spans="3:7" ht="12.75">
      <c r="C15" s="80" t="s">
        <v>223</v>
      </c>
      <c r="D15" s="80" t="s">
        <v>224</v>
      </c>
      <c r="E15" s="80" t="s">
        <v>225</v>
      </c>
      <c r="F15" s="80" t="s">
        <v>226</v>
      </c>
      <c r="G15" s="80" t="s">
        <v>222</v>
      </c>
    </row>
    <row r="16" spans="1:7" ht="12.75">
      <c r="A16" s="78" t="s">
        <v>236</v>
      </c>
      <c r="B16" s="79">
        <f>B7*C10</f>
        <v>1000.9999999999999</v>
      </c>
      <c r="C16" s="79">
        <f>$B$16/5</f>
        <v>200.2</v>
      </c>
      <c r="D16" s="79">
        <f>$B$16/5</f>
        <v>200.2</v>
      </c>
      <c r="E16" s="79">
        <f>$B$16/5</f>
        <v>200.2</v>
      </c>
      <c r="F16" s="79">
        <f>$B$16/5</f>
        <v>200.2</v>
      </c>
      <c r="G16" s="79">
        <f>$B$16/5</f>
        <v>200.2</v>
      </c>
    </row>
    <row r="17" spans="3:7" ht="12.75">
      <c r="C17" s="79">
        <f>C16+5</f>
        <v>205.2</v>
      </c>
      <c r="D17" s="79">
        <f>D16+2.5</f>
        <v>202.7</v>
      </c>
      <c r="E17" s="79">
        <f>E16</f>
        <v>200.2</v>
      </c>
      <c r="F17" s="79">
        <f>F16-2.5</f>
        <v>197.7</v>
      </c>
      <c r="G17" s="79">
        <f>G16-5</f>
        <v>195.2</v>
      </c>
    </row>
    <row r="19" spans="3:10" ht="12.75">
      <c r="C19" s="80" t="s">
        <v>219</v>
      </c>
      <c r="D19" s="80" t="s">
        <v>217</v>
      </c>
      <c r="E19" s="80" t="s">
        <v>218</v>
      </c>
      <c r="F19" s="80" t="s">
        <v>221</v>
      </c>
      <c r="G19" s="80" t="s">
        <v>220</v>
      </c>
      <c r="J19" s="80" t="s">
        <v>252</v>
      </c>
    </row>
    <row r="20" spans="1:14" ht="12.75">
      <c r="A20" s="78" t="s">
        <v>233</v>
      </c>
      <c r="C20">
        <v>1476.0906250000003</v>
      </c>
      <c r="D20">
        <v>456.7171874999999</v>
      </c>
      <c r="E20">
        <v>1339.2984375000005</v>
      </c>
      <c r="F20">
        <v>558.2650176953127</v>
      </c>
      <c r="G20">
        <v>533.56875</v>
      </c>
      <c r="J20">
        <v>1509.1171875</v>
      </c>
      <c r="K20">
        <v>420.99531250000007</v>
      </c>
      <c r="L20">
        <v>1171.7</v>
      </c>
      <c r="M20">
        <v>522.6335999455057</v>
      </c>
      <c r="N20">
        <v>623.8296875000001</v>
      </c>
    </row>
    <row r="22" spans="3:7" ht="12.75">
      <c r="C22" s="80" t="s">
        <v>219</v>
      </c>
      <c r="D22" s="80" t="s">
        <v>217</v>
      </c>
      <c r="E22" s="80" t="s">
        <v>218</v>
      </c>
      <c r="F22" s="80" t="s">
        <v>221</v>
      </c>
      <c r="G22" s="80" t="s">
        <v>220</v>
      </c>
    </row>
    <row r="23" spans="1:7" ht="12.75">
      <c r="A23" s="78" t="s">
        <v>257</v>
      </c>
      <c r="C23" s="79">
        <f>E13/C20</f>
        <v>0.25188155368170567</v>
      </c>
      <c r="D23" s="79">
        <f>C13/D20</f>
        <v>0.814070523676099</v>
      </c>
      <c r="E23" s="79">
        <f>D13/E20</f>
        <v>0.27760802939038737</v>
      </c>
      <c r="F23" s="79">
        <f>G13/F20</f>
        <v>0.6659919361146847</v>
      </c>
      <c r="G23" s="79">
        <f>F13/G20</f>
        <v>0.6968174204355109</v>
      </c>
    </row>
    <row r="24" spans="1:14" ht="12.75">
      <c r="A24" s="78" t="s">
        <v>254</v>
      </c>
      <c r="C24" s="79">
        <f>E14/C20</f>
        <v>0.25188155368170567</v>
      </c>
      <c r="D24" s="79">
        <f>C14/D20</f>
        <v>0.8954775760437089</v>
      </c>
      <c r="E24" s="79">
        <f>D14/E20</f>
        <v>0.2914884308599067</v>
      </c>
      <c r="F24" s="79">
        <f>G14/F20</f>
        <v>0.5993927425032162</v>
      </c>
      <c r="G24" s="79">
        <f>F14/G20</f>
        <v>0.6619765494137353</v>
      </c>
      <c r="J24" s="79">
        <v>0.24636920384951883</v>
      </c>
      <c r="K24" s="79">
        <v>0.9068984586378261</v>
      </c>
      <c r="L24" s="79">
        <v>0.3215840232141333</v>
      </c>
      <c r="M24" s="79">
        <v>0.6922631840695364</v>
      </c>
      <c r="N24" s="79">
        <v>0.5879809944120364</v>
      </c>
    </row>
    <row r="25" spans="1:14" ht="12.75">
      <c r="A25" s="191">
        <v>0.9</v>
      </c>
      <c r="C25" s="79">
        <f>C24*0.9</f>
        <v>0.2266933983135351</v>
      </c>
      <c r="D25" s="79">
        <f>D24*0.9</f>
        <v>0.8059298184393381</v>
      </c>
      <c r="E25" s="79">
        <f>E24*0.9</f>
        <v>0.2623395877739161</v>
      </c>
      <c r="F25" s="79">
        <f>F24*0.9</f>
        <v>0.5394534682528945</v>
      </c>
      <c r="G25" s="79">
        <f>G24*0.9</f>
        <v>0.5957788944723618</v>
      </c>
      <c r="J25" s="79">
        <f>J24*0.9</f>
        <v>0.22173228346456694</v>
      </c>
      <c r="K25" s="79">
        <f>K24*0.9</f>
        <v>0.8162086127740436</v>
      </c>
      <c r="L25" s="79">
        <f>L24*0.9</f>
        <v>0.28942562089272</v>
      </c>
      <c r="M25" s="79">
        <f>M24*0.9</f>
        <v>0.6230368656625828</v>
      </c>
      <c r="N25" s="79">
        <f>N24*0.9</f>
        <v>0.5291828949708328</v>
      </c>
    </row>
    <row r="26" spans="1:7" ht="12.75">
      <c r="A26" s="214" t="s">
        <v>253</v>
      </c>
      <c r="C26">
        <v>0.2</v>
      </c>
      <c r="D26">
        <v>0.34</v>
      </c>
      <c r="E26">
        <v>0.22</v>
      </c>
      <c r="F26">
        <v>0.23</v>
      </c>
      <c r="G26">
        <v>0.37</v>
      </c>
    </row>
    <row r="29" spans="1:7" ht="12.75">
      <c r="A29" t="s">
        <v>255</v>
      </c>
      <c r="C29">
        <v>0.07</v>
      </c>
      <c r="D29">
        <v>0.37</v>
      </c>
      <c r="E29">
        <v>0.11</v>
      </c>
      <c r="F29">
        <v>0.22</v>
      </c>
      <c r="G29">
        <v>0.17</v>
      </c>
    </row>
    <row r="30" spans="1:7" ht="12.75">
      <c r="A30" t="s">
        <v>256</v>
      </c>
      <c r="C30">
        <f>C29*2.9</f>
        <v>0.203</v>
      </c>
      <c r="D30">
        <f>D29*2.9</f>
        <v>1.073</v>
      </c>
      <c r="E30">
        <f>E29*2.9</f>
        <v>0.319</v>
      </c>
      <c r="F30">
        <f>F29*2.9</f>
        <v>0.638</v>
      </c>
      <c r="G30">
        <f>G29*2.9</f>
        <v>0.493</v>
      </c>
    </row>
  </sheetData>
  <printOptions/>
  <pageMargins left="0.75" right="0.75" top="1" bottom="1" header="0.5" footer="0.5"/>
  <pageSetup horizontalDpi="600" verticalDpi="600" orientation="portrait" r:id="rId1"/>
  <ignoredErrors>
    <ignoredError sqref="F23: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11"/>
  <sheetViews>
    <sheetView workbookViewId="0" topLeftCell="A1">
      <pane ySplit="1" topLeftCell="BM59" activePane="bottomLeft" state="frozen"/>
      <selection pane="topLeft" activeCell="A1" sqref="A1"/>
      <selection pane="bottomLeft" activeCell="K66" sqref="K66:O66"/>
    </sheetView>
  </sheetViews>
  <sheetFormatPr defaultColWidth="9.140625" defaultRowHeight="12.75"/>
  <cols>
    <col min="1" max="1" width="21.140625" style="0" bestFit="1" customWidth="1"/>
    <col min="16" max="16" width="10.28125" style="0" customWidth="1"/>
  </cols>
  <sheetData>
    <row r="1" spans="1:16" ht="25.5">
      <c r="A1" s="10" t="s">
        <v>41</v>
      </c>
      <c r="B1" s="9" t="s">
        <v>40</v>
      </c>
      <c r="C1" s="11" t="s">
        <v>42</v>
      </c>
      <c r="D1" s="11" t="s">
        <v>43</v>
      </c>
      <c r="E1" s="11" t="s">
        <v>44</v>
      </c>
      <c r="F1" s="11" t="s">
        <v>45</v>
      </c>
      <c r="G1" s="11" t="s">
        <v>52</v>
      </c>
      <c r="H1" s="31" t="s">
        <v>53</v>
      </c>
      <c r="I1" s="31" t="s">
        <v>54</v>
      </c>
      <c r="J1" s="31" t="s">
        <v>55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  <c r="P1" s="46" t="s">
        <v>95</v>
      </c>
    </row>
    <row r="2" spans="1:16" ht="12.75">
      <c r="A2" s="5" t="s">
        <v>61</v>
      </c>
      <c r="B2" s="7">
        <v>1</v>
      </c>
      <c r="C2" s="6" t="s">
        <v>62</v>
      </c>
      <c r="D2" s="6">
        <v>26.2</v>
      </c>
      <c r="E2" s="7" t="s">
        <v>63</v>
      </c>
      <c r="F2" s="7"/>
      <c r="G2" s="3" t="s">
        <v>90</v>
      </c>
      <c r="H2" s="3" t="s">
        <v>90</v>
      </c>
      <c r="I2" s="3" t="s">
        <v>90</v>
      </c>
      <c r="J2" s="3" t="s">
        <v>90</v>
      </c>
      <c r="K2" s="7">
        <v>125</v>
      </c>
      <c r="L2" s="7">
        <v>42</v>
      </c>
      <c r="M2" s="7">
        <v>115</v>
      </c>
      <c r="N2" s="22">
        <v>0.33</v>
      </c>
      <c r="O2" s="7">
        <v>8</v>
      </c>
      <c r="P2" s="123" t="s">
        <v>51</v>
      </c>
    </row>
    <row r="3" spans="1:16" ht="12.75">
      <c r="A3" s="5" t="s">
        <v>61</v>
      </c>
      <c r="B3" s="7" t="s">
        <v>90</v>
      </c>
      <c r="C3" s="6" t="s">
        <v>62</v>
      </c>
      <c r="D3" s="6">
        <v>26.2</v>
      </c>
      <c r="E3" s="7" t="s">
        <v>63</v>
      </c>
      <c r="F3" s="3"/>
      <c r="G3" s="3">
        <v>574</v>
      </c>
      <c r="H3" s="124">
        <v>196</v>
      </c>
      <c r="I3" s="124">
        <v>40</v>
      </c>
      <c r="J3" s="124">
        <v>1</v>
      </c>
      <c r="K3" s="3">
        <v>130</v>
      </c>
      <c r="L3" s="3">
        <v>42</v>
      </c>
      <c r="M3" s="3">
        <v>121</v>
      </c>
      <c r="N3" s="23">
        <f>H3/G3</f>
        <v>0.34146341463414637</v>
      </c>
      <c r="O3" s="3">
        <v>13</v>
      </c>
      <c r="P3" s="123" t="s">
        <v>56</v>
      </c>
    </row>
    <row r="4" spans="1:16" ht="12.75">
      <c r="A4" s="5" t="s">
        <v>61</v>
      </c>
      <c r="B4" s="7">
        <v>1</v>
      </c>
      <c r="C4" s="6" t="s">
        <v>62</v>
      </c>
      <c r="D4" s="6">
        <v>26.2</v>
      </c>
      <c r="E4" s="7" t="s">
        <v>63</v>
      </c>
      <c r="F4" s="3"/>
      <c r="G4" s="3">
        <v>603</v>
      </c>
      <c r="H4" s="124">
        <v>203</v>
      </c>
      <c r="I4" s="124">
        <v>42</v>
      </c>
      <c r="J4" s="124">
        <v>2</v>
      </c>
      <c r="K4" s="3">
        <v>134</v>
      </c>
      <c r="L4" s="3">
        <v>48</v>
      </c>
      <c r="M4" s="3">
        <v>138</v>
      </c>
      <c r="N4" s="23">
        <f>H4/G4</f>
        <v>0.33665008291873966</v>
      </c>
      <c r="O4" s="3">
        <v>11</v>
      </c>
      <c r="P4" s="123" t="s">
        <v>57</v>
      </c>
    </row>
    <row r="5" spans="1:16" ht="12.75">
      <c r="A5" s="5" t="s">
        <v>61</v>
      </c>
      <c r="B5" s="7">
        <v>1</v>
      </c>
      <c r="C5" s="6" t="s">
        <v>62</v>
      </c>
      <c r="D5" s="6">
        <v>26.2</v>
      </c>
      <c r="E5" s="7" t="s">
        <v>63</v>
      </c>
      <c r="F5" s="3"/>
      <c r="G5" s="3">
        <v>578</v>
      </c>
      <c r="H5" s="124">
        <v>205</v>
      </c>
      <c r="I5" s="124">
        <v>47</v>
      </c>
      <c r="J5" s="124">
        <v>2</v>
      </c>
      <c r="K5" s="3">
        <v>137</v>
      </c>
      <c r="L5" s="3">
        <v>43</v>
      </c>
      <c r="M5" s="3">
        <v>123</v>
      </c>
      <c r="N5" s="23">
        <v>0.354671280277</v>
      </c>
      <c r="O5" s="3">
        <v>11</v>
      </c>
      <c r="P5" s="123" t="s">
        <v>58</v>
      </c>
    </row>
    <row r="6" spans="1:16" s="39" customFormat="1" ht="12.75">
      <c r="A6" s="96" t="s">
        <v>61</v>
      </c>
      <c r="B6" s="97">
        <f>(B2+B4+B5)/3</f>
        <v>1</v>
      </c>
      <c r="C6" s="98" t="s">
        <v>62</v>
      </c>
      <c r="D6" s="98">
        <v>26.2</v>
      </c>
      <c r="E6" s="125" t="s">
        <v>63</v>
      </c>
      <c r="F6" s="38"/>
      <c r="G6" s="91">
        <f>(G3*0.85+G4*1.15+G5)/3</f>
        <v>586.4499999999999</v>
      </c>
      <c r="H6" s="91">
        <f>(H3*0.85+H4*1.15+H5)/3</f>
        <v>201.6833333333333</v>
      </c>
      <c r="I6" s="91">
        <f>(I3*0.85+I4*1.15+I5)/3</f>
        <v>43.1</v>
      </c>
      <c r="J6" s="91">
        <f>(J3*0.85+J4*1.15+J5)/3</f>
        <v>1.7166666666666668</v>
      </c>
      <c r="K6" s="91">
        <f>(K2+K3*0.85+K4*1.15+K5)/4</f>
        <v>131.65</v>
      </c>
      <c r="L6" s="91">
        <f>(L2+L3*0.85+L4*1.15+L5)/4</f>
        <v>43.974999999999994</v>
      </c>
      <c r="M6" s="91">
        <f>(M2+M3*0.85+M4*1.15+M5)/4</f>
        <v>124.88749999999999</v>
      </c>
      <c r="N6" s="93">
        <f>(N2+N3*0.85+N4*1.15+N5)/4</f>
        <v>0.3405156945181438</v>
      </c>
      <c r="O6" s="91">
        <f>(O2+O3*0.85+O4*1.15+O5)/4</f>
        <v>10.674999999999999</v>
      </c>
      <c r="P6" s="126"/>
    </row>
    <row r="7" spans="1:16" ht="12.75">
      <c r="A7" s="1" t="s">
        <v>64</v>
      </c>
      <c r="B7" s="3">
        <v>2</v>
      </c>
      <c r="C7" s="2" t="s">
        <v>17</v>
      </c>
      <c r="D7" s="2">
        <v>26</v>
      </c>
      <c r="E7" s="3" t="s">
        <v>63</v>
      </c>
      <c r="F7" s="3"/>
      <c r="G7" s="3" t="s">
        <v>90</v>
      </c>
      <c r="H7" s="3" t="s">
        <v>90</v>
      </c>
      <c r="I7" s="3" t="s">
        <v>90</v>
      </c>
      <c r="J7" s="3" t="s">
        <v>90</v>
      </c>
      <c r="K7" s="3">
        <v>108</v>
      </c>
      <c r="L7" s="3">
        <v>45</v>
      </c>
      <c r="M7" s="3">
        <v>132</v>
      </c>
      <c r="N7" s="23">
        <v>0.297</v>
      </c>
      <c r="O7" s="3">
        <v>4</v>
      </c>
      <c r="P7" s="123" t="s">
        <v>51</v>
      </c>
    </row>
    <row r="8" spans="1:16" ht="12.75">
      <c r="A8" s="1" t="s">
        <v>64</v>
      </c>
      <c r="B8" s="3" t="s">
        <v>90</v>
      </c>
      <c r="C8" s="2" t="s">
        <v>17</v>
      </c>
      <c r="D8" s="2">
        <v>26</v>
      </c>
      <c r="E8" s="3" t="s">
        <v>63</v>
      </c>
      <c r="F8" s="3"/>
      <c r="G8" s="3">
        <v>637</v>
      </c>
      <c r="H8" s="124">
        <v>195</v>
      </c>
      <c r="I8" s="124">
        <v>39</v>
      </c>
      <c r="J8" s="124">
        <v>3</v>
      </c>
      <c r="K8" s="3">
        <v>116</v>
      </c>
      <c r="L8" s="3">
        <v>45</v>
      </c>
      <c r="M8" s="3">
        <v>139</v>
      </c>
      <c r="N8" s="23">
        <f>H8/G8</f>
        <v>0.30612244897959184</v>
      </c>
      <c r="O8" s="3">
        <v>3</v>
      </c>
      <c r="P8" s="123" t="s">
        <v>56</v>
      </c>
    </row>
    <row r="9" spans="1:16" ht="12.75">
      <c r="A9" s="1" t="s">
        <v>64</v>
      </c>
      <c r="B9" s="3">
        <v>4</v>
      </c>
      <c r="C9" s="2" t="s">
        <v>17</v>
      </c>
      <c r="D9" s="2">
        <v>26</v>
      </c>
      <c r="E9" s="3" t="s">
        <v>63</v>
      </c>
      <c r="F9" s="3"/>
      <c r="G9" s="3">
        <v>606</v>
      </c>
      <c r="H9" s="124">
        <v>179</v>
      </c>
      <c r="I9" s="124">
        <v>37</v>
      </c>
      <c r="J9" s="124">
        <v>3</v>
      </c>
      <c r="K9" s="3">
        <v>104</v>
      </c>
      <c r="L9" s="3">
        <v>44</v>
      </c>
      <c r="M9" s="3">
        <v>130</v>
      </c>
      <c r="N9" s="23">
        <f>H9/G9</f>
        <v>0.2953795379537954</v>
      </c>
      <c r="O9" s="3">
        <v>4</v>
      </c>
      <c r="P9" s="123" t="s">
        <v>57</v>
      </c>
    </row>
    <row r="10" spans="1:16" ht="12.75">
      <c r="A10" s="1" t="s">
        <v>64</v>
      </c>
      <c r="B10" s="3">
        <v>2</v>
      </c>
      <c r="C10" s="2" t="s">
        <v>17</v>
      </c>
      <c r="D10" s="2">
        <v>26</v>
      </c>
      <c r="E10" s="3" t="s">
        <v>63</v>
      </c>
      <c r="F10" s="3"/>
      <c r="G10" s="3">
        <v>615</v>
      </c>
      <c r="H10" s="124">
        <v>190</v>
      </c>
      <c r="I10" s="124">
        <v>40</v>
      </c>
      <c r="J10" s="124">
        <v>3</v>
      </c>
      <c r="K10" s="3">
        <v>116</v>
      </c>
      <c r="L10" s="3">
        <v>43</v>
      </c>
      <c r="M10" s="3">
        <v>133</v>
      </c>
      <c r="N10" s="23">
        <v>0.308943089431</v>
      </c>
      <c r="O10" s="3">
        <v>3</v>
      </c>
      <c r="P10" s="123" t="s">
        <v>58</v>
      </c>
    </row>
    <row r="11" spans="1:16" s="39" customFormat="1" ht="12.75">
      <c r="A11" s="99" t="s">
        <v>64</v>
      </c>
      <c r="B11" s="97">
        <f>(B7+B9+B10)/3</f>
        <v>2.6666666666666665</v>
      </c>
      <c r="C11" s="100" t="s">
        <v>17</v>
      </c>
      <c r="D11" s="100">
        <v>26</v>
      </c>
      <c r="E11" s="84" t="s">
        <v>63</v>
      </c>
      <c r="F11" s="38"/>
      <c r="G11" s="91">
        <f>(G8*0.85+G9*1.15+G10)/3</f>
        <v>617.7833333333333</v>
      </c>
      <c r="H11" s="91">
        <f>(H8*0.85+H9*1.15+H10)/3</f>
        <v>187.20000000000002</v>
      </c>
      <c r="I11" s="91">
        <f>(I8*0.85+I9*1.15+I10)/3</f>
        <v>38.56666666666666</v>
      </c>
      <c r="J11" s="91">
        <f>(J8*0.85+J9*1.15+J10)/3</f>
        <v>3</v>
      </c>
      <c r="K11" s="91">
        <f>(K7+K8*0.85+K9*1.15+K10)/4</f>
        <v>110.55</v>
      </c>
      <c r="L11" s="91">
        <f>(L7+L8*0.85+L9*1.15+L10)/4</f>
        <v>44.2125</v>
      </c>
      <c r="M11" s="91">
        <f>(M7+M8*0.85+M9*1.15+M10)/4</f>
        <v>133.1625</v>
      </c>
      <c r="N11" s="93">
        <f>(N7+N8*0.85+N9*1.15+N10)/4</f>
        <v>0.30145840992762946</v>
      </c>
      <c r="O11" s="91">
        <f>(O7+O8*0.85+O9*1.15+O10)/4</f>
        <v>3.5374999999999996</v>
      </c>
      <c r="P11" s="126"/>
    </row>
    <row r="12" spans="1:16" ht="12.75">
      <c r="A12" s="1" t="s">
        <v>65</v>
      </c>
      <c r="B12" s="8">
        <v>3</v>
      </c>
      <c r="C12" s="2" t="s">
        <v>8</v>
      </c>
      <c r="D12" s="2">
        <v>30.4</v>
      </c>
      <c r="E12" s="3" t="s">
        <v>63</v>
      </c>
      <c r="F12" s="3"/>
      <c r="G12" s="3" t="s">
        <v>90</v>
      </c>
      <c r="H12" s="3" t="s">
        <v>90</v>
      </c>
      <c r="I12" s="3" t="s">
        <v>90</v>
      </c>
      <c r="J12" s="3" t="s">
        <v>90</v>
      </c>
      <c r="K12" s="3">
        <v>100</v>
      </c>
      <c r="L12" s="3">
        <v>43</v>
      </c>
      <c r="M12" s="3">
        <v>138</v>
      </c>
      <c r="N12" s="23">
        <v>0.3</v>
      </c>
      <c r="O12" s="3">
        <v>0</v>
      </c>
      <c r="P12" s="123" t="s">
        <v>51</v>
      </c>
    </row>
    <row r="13" spans="1:16" ht="12.75">
      <c r="A13" s="1" t="s">
        <v>65</v>
      </c>
      <c r="B13" s="8" t="s">
        <v>90</v>
      </c>
      <c r="C13" s="2" t="s">
        <v>8</v>
      </c>
      <c r="D13" s="2">
        <v>30.4</v>
      </c>
      <c r="E13" s="3" t="s">
        <v>63</v>
      </c>
      <c r="F13" s="3"/>
      <c r="G13" s="3">
        <v>579</v>
      </c>
      <c r="H13" s="124">
        <v>174</v>
      </c>
      <c r="I13" s="124">
        <v>40</v>
      </c>
      <c r="J13" s="124">
        <v>1</v>
      </c>
      <c r="K13" s="3">
        <v>109</v>
      </c>
      <c r="L13" s="3">
        <v>44</v>
      </c>
      <c r="M13" s="3">
        <v>135</v>
      </c>
      <c r="N13" s="23">
        <f>H13/G13</f>
        <v>0.3005181347150259</v>
      </c>
      <c r="O13" s="3">
        <v>0</v>
      </c>
      <c r="P13" s="123" t="s">
        <v>56</v>
      </c>
    </row>
    <row r="14" spans="1:16" ht="12.75">
      <c r="A14" s="1" t="s">
        <v>65</v>
      </c>
      <c r="B14" s="8">
        <v>5</v>
      </c>
      <c r="C14" s="2" t="s">
        <v>8</v>
      </c>
      <c r="D14" s="2">
        <v>30.4</v>
      </c>
      <c r="E14" s="3" t="s">
        <v>63</v>
      </c>
      <c r="F14" s="3"/>
      <c r="G14" s="3">
        <v>560</v>
      </c>
      <c r="H14" s="124">
        <v>167</v>
      </c>
      <c r="I14" s="124">
        <v>42</v>
      </c>
      <c r="J14" s="124">
        <v>2</v>
      </c>
      <c r="K14" s="3">
        <v>99</v>
      </c>
      <c r="L14" s="3">
        <v>40</v>
      </c>
      <c r="M14" s="3">
        <v>123</v>
      </c>
      <c r="N14" s="23">
        <f>H14/G14</f>
        <v>0.2982142857142857</v>
      </c>
      <c r="O14" s="3">
        <v>0</v>
      </c>
      <c r="P14" s="123" t="s">
        <v>57</v>
      </c>
    </row>
    <row r="15" spans="1:16" ht="12.75">
      <c r="A15" s="1" t="s">
        <v>65</v>
      </c>
      <c r="B15" s="8">
        <v>3</v>
      </c>
      <c r="C15" s="2" t="s">
        <v>8</v>
      </c>
      <c r="D15" s="2">
        <v>30.4</v>
      </c>
      <c r="E15" s="3" t="s">
        <v>63</v>
      </c>
      <c r="F15" s="3"/>
      <c r="G15" s="3">
        <v>609</v>
      </c>
      <c r="H15" s="124">
        <v>184</v>
      </c>
      <c r="I15" s="124">
        <v>49</v>
      </c>
      <c r="J15" s="124">
        <v>1</v>
      </c>
      <c r="K15" s="3">
        <v>111</v>
      </c>
      <c r="L15" s="3">
        <v>44</v>
      </c>
      <c r="M15" s="3">
        <v>138</v>
      </c>
      <c r="N15" s="23">
        <v>0.302134646962</v>
      </c>
      <c r="O15" s="3">
        <v>0</v>
      </c>
      <c r="P15" s="123" t="s">
        <v>58</v>
      </c>
    </row>
    <row r="16" spans="1:16" s="39" customFormat="1" ht="12.75">
      <c r="A16" s="99" t="s">
        <v>65</v>
      </c>
      <c r="B16" s="97">
        <f>(B12+B14+B15)/3</f>
        <v>3.6666666666666665</v>
      </c>
      <c r="C16" s="100" t="s">
        <v>8</v>
      </c>
      <c r="D16" s="100">
        <v>30.4</v>
      </c>
      <c r="E16" s="84" t="s">
        <v>63</v>
      </c>
      <c r="F16" s="38"/>
      <c r="G16" s="91">
        <f>(G13*0.85+G14*1.15+G15)/3</f>
        <v>581.7166666666667</v>
      </c>
      <c r="H16" s="91">
        <f>(H13*0.85+H14*1.15+H15)/3</f>
        <v>174.65</v>
      </c>
      <c r="I16" s="91">
        <f>(I13*0.85+I14*1.15+I15)/3</f>
        <v>43.76666666666667</v>
      </c>
      <c r="J16" s="91">
        <f>(J13*0.85+J14*1.15+J15)/3</f>
        <v>1.3833333333333335</v>
      </c>
      <c r="K16" s="91">
        <f>(K12+K13*0.85+K14*1.15+K15)/4</f>
        <v>104.375</v>
      </c>
      <c r="L16" s="91">
        <f>(L12+L13*0.85+L14*1.15+L15)/4</f>
        <v>42.6</v>
      </c>
      <c r="M16" s="91">
        <f>(M12+M13*0.85+M14*1.15+M15)/4</f>
        <v>133.05</v>
      </c>
      <c r="N16" s="93">
        <f>(N12+N13*0.85+N14*1.15+N15)/4</f>
        <v>0.30013037251030017</v>
      </c>
      <c r="O16" s="91">
        <f>(O12+O13*0.85+O14*1.15+O15)/4</f>
        <v>0</v>
      </c>
      <c r="P16" s="126"/>
    </row>
    <row r="17" spans="1:16" ht="12.75">
      <c r="A17" s="1" t="s">
        <v>66</v>
      </c>
      <c r="B17" s="8">
        <v>4</v>
      </c>
      <c r="C17" s="2" t="s">
        <v>15</v>
      </c>
      <c r="D17" s="2">
        <v>30.6</v>
      </c>
      <c r="E17" s="3" t="s">
        <v>63</v>
      </c>
      <c r="F17" s="3"/>
      <c r="G17" s="3" t="s">
        <v>90</v>
      </c>
      <c r="H17" s="3" t="s">
        <v>90</v>
      </c>
      <c r="I17" s="3" t="s">
        <v>90</v>
      </c>
      <c r="J17" s="3" t="s">
        <v>90</v>
      </c>
      <c r="K17" s="3">
        <v>102</v>
      </c>
      <c r="L17" s="3">
        <v>39</v>
      </c>
      <c r="M17" s="3">
        <v>101</v>
      </c>
      <c r="N17" s="23">
        <v>0.297</v>
      </c>
      <c r="O17" s="3">
        <v>14</v>
      </c>
      <c r="P17" s="123" t="s">
        <v>51</v>
      </c>
    </row>
    <row r="18" spans="1:16" ht="12.75">
      <c r="A18" s="1" t="s">
        <v>66</v>
      </c>
      <c r="B18" s="8" t="s">
        <v>90</v>
      </c>
      <c r="C18" s="2" t="s">
        <v>15</v>
      </c>
      <c r="D18" s="2">
        <v>30.6</v>
      </c>
      <c r="E18" s="3" t="s">
        <v>63</v>
      </c>
      <c r="F18" s="3"/>
      <c r="G18" s="3">
        <v>585</v>
      </c>
      <c r="H18" s="124">
        <v>178</v>
      </c>
      <c r="I18" s="124">
        <v>44</v>
      </c>
      <c r="J18" s="124">
        <v>2</v>
      </c>
      <c r="K18" s="3">
        <v>106</v>
      </c>
      <c r="L18" s="3">
        <v>40</v>
      </c>
      <c r="M18" s="3">
        <v>113</v>
      </c>
      <c r="N18" s="23">
        <f>H18/G18</f>
        <v>0.30427350427350425</v>
      </c>
      <c r="O18" s="3">
        <v>14</v>
      </c>
      <c r="P18" s="123" t="s">
        <v>56</v>
      </c>
    </row>
    <row r="19" spans="1:16" ht="12.75">
      <c r="A19" s="1" t="s">
        <v>66</v>
      </c>
      <c r="B19" s="8">
        <v>3</v>
      </c>
      <c r="C19" s="2" t="s">
        <v>15</v>
      </c>
      <c r="D19" s="2">
        <v>30.6</v>
      </c>
      <c r="E19" s="3" t="s">
        <v>63</v>
      </c>
      <c r="F19" s="3"/>
      <c r="G19" s="3">
        <v>593</v>
      </c>
      <c r="H19" s="124">
        <v>183</v>
      </c>
      <c r="I19" s="124">
        <v>44</v>
      </c>
      <c r="J19" s="124">
        <v>2</v>
      </c>
      <c r="K19" s="3">
        <v>104</v>
      </c>
      <c r="L19" s="3">
        <v>38</v>
      </c>
      <c r="M19" s="3">
        <v>114</v>
      </c>
      <c r="N19" s="23">
        <f>H19/G19</f>
        <v>0.3086003372681282</v>
      </c>
      <c r="O19" s="3">
        <v>14</v>
      </c>
      <c r="P19" s="123" t="s">
        <v>57</v>
      </c>
    </row>
    <row r="20" spans="1:16" ht="12.75">
      <c r="A20" s="1" t="s">
        <v>66</v>
      </c>
      <c r="B20" s="8">
        <v>4</v>
      </c>
      <c r="C20" s="2" t="s">
        <v>15</v>
      </c>
      <c r="D20" s="2">
        <v>30.6</v>
      </c>
      <c r="E20" s="3" t="s">
        <v>63</v>
      </c>
      <c r="F20" s="3"/>
      <c r="G20" s="3">
        <v>614</v>
      </c>
      <c r="H20" s="124">
        <v>185</v>
      </c>
      <c r="I20" s="124">
        <v>42</v>
      </c>
      <c r="J20" s="124">
        <v>3</v>
      </c>
      <c r="K20" s="3">
        <v>109</v>
      </c>
      <c r="L20" s="3">
        <v>40</v>
      </c>
      <c r="M20" s="3">
        <v>118</v>
      </c>
      <c r="N20" s="23">
        <v>0.301302931596</v>
      </c>
      <c r="O20" s="3">
        <v>13</v>
      </c>
      <c r="P20" s="123" t="s">
        <v>58</v>
      </c>
    </row>
    <row r="21" spans="1:16" s="39" customFormat="1" ht="12.75">
      <c r="A21" s="99" t="s">
        <v>66</v>
      </c>
      <c r="B21" s="97">
        <f>(B17+B19+B20)/3</f>
        <v>3.6666666666666665</v>
      </c>
      <c r="C21" s="100" t="s">
        <v>15</v>
      </c>
      <c r="D21" s="100">
        <v>30.6</v>
      </c>
      <c r="E21" s="84" t="s">
        <v>63</v>
      </c>
      <c r="F21" s="38"/>
      <c r="G21" s="91">
        <f>(G18*0.85+G19*1.15+G20)/3</f>
        <v>597.7333333333332</v>
      </c>
      <c r="H21" s="91">
        <f>(H18*0.85+H19*1.15+H20)/3</f>
        <v>182.25</v>
      </c>
      <c r="I21" s="91">
        <f>(I18*0.85+I19*1.15+I20)/3</f>
        <v>43.333333333333336</v>
      </c>
      <c r="J21" s="91">
        <f>(J18*0.85+J19*1.15+J20)/3</f>
        <v>2.3333333333333335</v>
      </c>
      <c r="K21" s="91">
        <f>(K17+K18*0.85+K19*1.15+K20)/4</f>
        <v>105.175</v>
      </c>
      <c r="L21" s="91">
        <f>(L17+L18*0.85+L19*1.15+L20)/4</f>
        <v>39.175</v>
      </c>
      <c r="M21" s="91">
        <f>(M17+M18*0.85+M19*1.15+M20)/4</f>
        <v>111.5375</v>
      </c>
      <c r="N21" s="93">
        <f>(N17+N18*0.85+N19*1.15+N20)/4</f>
        <v>0.30295644952170653</v>
      </c>
      <c r="O21" s="91">
        <f>(O17+O18*0.85+O19*1.15+O20)/4</f>
        <v>13.75</v>
      </c>
      <c r="P21" s="126"/>
    </row>
    <row r="22" spans="1:16" ht="12.75">
      <c r="A22" s="1" t="s">
        <v>71</v>
      </c>
      <c r="B22" s="8">
        <v>8</v>
      </c>
      <c r="C22" s="2" t="s">
        <v>72</v>
      </c>
      <c r="D22" s="2">
        <v>32.6</v>
      </c>
      <c r="E22" s="3" t="s">
        <v>63</v>
      </c>
      <c r="F22" s="3"/>
      <c r="G22" s="3" t="s">
        <v>90</v>
      </c>
      <c r="H22" s="3" t="s">
        <v>90</v>
      </c>
      <c r="I22" s="3" t="s">
        <v>90</v>
      </c>
      <c r="J22" s="3" t="s">
        <v>90</v>
      </c>
      <c r="K22" s="3">
        <v>95</v>
      </c>
      <c r="L22" s="3">
        <v>24</v>
      </c>
      <c r="M22" s="3">
        <v>85</v>
      </c>
      <c r="N22" s="23">
        <v>0.325</v>
      </c>
      <c r="O22" s="3">
        <v>3</v>
      </c>
      <c r="P22" s="123" t="s">
        <v>51</v>
      </c>
    </row>
    <row r="23" spans="1:16" ht="12.75">
      <c r="A23" s="1" t="s">
        <v>71</v>
      </c>
      <c r="B23" s="8" t="s">
        <v>90</v>
      </c>
      <c r="C23" s="2" t="s">
        <v>72</v>
      </c>
      <c r="D23" s="2">
        <v>32.6</v>
      </c>
      <c r="E23" s="3" t="s">
        <v>63</v>
      </c>
      <c r="F23" s="3"/>
      <c r="G23" s="3">
        <v>538</v>
      </c>
      <c r="H23" s="124">
        <v>180</v>
      </c>
      <c r="I23" s="124">
        <v>34</v>
      </c>
      <c r="J23" s="3">
        <v>1</v>
      </c>
      <c r="K23" s="3">
        <v>102</v>
      </c>
      <c r="L23" s="3">
        <v>28</v>
      </c>
      <c r="M23" s="3">
        <v>89</v>
      </c>
      <c r="N23" s="23">
        <f>H23/G23</f>
        <v>0.3345724907063197</v>
      </c>
      <c r="O23" s="3">
        <v>2</v>
      </c>
      <c r="P23" s="123" t="s">
        <v>56</v>
      </c>
    </row>
    <row r="24" spans="1:16" ht="12.75">
      <c r="A24" s="1" t="s">
        <v>71</v>
      </c>
      <c r="B24" s="8">
        <v>2</v>
      </c>
      <c r="C24" s="2" t="s">
        <v>72</v>
      </c>
      <c r="D24" s="2">
        <v>32.6</v>
      </c>
      <c r="E24" s="3" t="s">
        <v>63</v>
      </c>
      <c r="F24" s="3"/>
      <c r="G24" s="3">
        <v>539</v>
      </c>
      <c r="H24" s="124">
        <v>180</v>
      </c>
      <c r="I24" s="124">
        <v>47</v>
      </c>
      <c r="J24" s="124">
        <v>3</v>
      </c>
      <c r="K24" s="3">
        <v>104</v>
      </c>
      <c r="L24" s="3">
        <v>25</v>
      </c>
      <c r="M24" s="3">
        <v>91</v>
      </c>
      <c r="N24" s="23">
        <f>H24/G24</f>
        <v>0.3339517625231911</v>
      </c>
      <c r="O24" s="3">
        <v>2</v>
      </c>
      <c r="P24" s="123" t="s">
        <v>57</v>
      </c>
    </row>
    <row r="25" spans="1:16" ht="12.75">
      <c r="A25" s="1" t="s">
        <v>71</v>
      </c>
      <c r="B25" s="8">
        <v>5</v>
      </c>
      <c r="C25" s="2" t="s">
        <v>72</v>
      </c>
      <c r="D25" s="2">
        <v>32.6</v>
      </c>
      <c r="E25" s="3" t="s">
        <v>63</v>
      </c>
      <c r="F25" s="3"/>
      <c r="G25" s="3">
        <v>537</v>
      </c>
      <c r="H25" s="124">
        <v>182</v>
      </c>
      <c r="I25" s="124">
        <v>47</v>
      </c>
      <c r="J25" s="124">
        <v>2</v>
      </c>
      <c r="K25" s="3">
        <v>109</v>
      </c>
      <c r="L25" s="3">
        <v>29</v>
      </c>
      <c r="M25" s="3">
        <v>104</v>
      </c>
      <c r="N25" s="23">
        <v>0.338919925512</v>
      </c>
      <c r="O25" s="3">
        <v>3</v>
      </c>
      <c r="P25" s="123" t="s">
        <v>58</v>
      </c>
    </row>
    <row r="26" spans="1:16" s="40" customFormat="1" ht="15">
      <c r="A26" s="99" t="s">
        <v>71</v>
      </c>
      <c r="B26" s="97">
        <f>(B22+B24+B25)/3</f>
        <v>5</v>
      </c>
      <c r="C26" s="100" t="s">
        <v>72</v>
      </c>
      <c r="D26" s="100">
        <v>32.6</v>
      </c>
      <c r="E26" s="84" t="s">
        <v>63</v>
      </c>
      <c r="F26" s="84"/>
      <c r="G26" s="91">
        <f>(G23*0.85+G24*1.15+G25)/3</f>
        <v>538.05</v>
      </c>
      <c r="H26" s="91">
        <f>(H23*0.85+H24*1.15+H25)/3</f>
        <v>180.66666666666666</v>
      </c>
      <c r="I26" s="91">
        <f>(I23*0.85+I24*1.15+I25)/3</f>
        <v>43.31666666666666</v>
      </c>
      <c r="J26" s="91">
        <f>(J23*0.85+J24*1.15+J25)/3</f>
        <v>2.1</v>
      </c>
      <c r="K26" s="91">
        <f>(K22+K23*0.85+K24*1.15+K25)/4</f>
        <v>102.57499999999999</v>
      </c>
      <c r="L26" s="91">
        <f>(L22+L23*0.85+L24*1.15+L25)/4</f>
        <v>26.3875</v>
      </c>
      <c r="M26" s="91">
        <f>(M22+M23*0.85+M24*1.15+M25)/4</f>
        <v>92.32499999999999</v>
      </c>
      <c r="N26" s="93">
        <f>(N22+N23*0.85+N24*1.15+N25)/4</f>
        <v>0.3330877673785104</v>
      </c>
      <c r="O26" s="91">
        <f>(O22+O23*0.85+O24*1.15+O25)/4</f>
        <v>2.5</v>
      </c>
      <c r="P26" s="126"/>
    </row>
    <row r="27" spans="1:16" ht="12.75">
      <c r="A27" s="1" t="s">
        <v>67</v>
      </c>
      <c r="B27" s="8">
        <v>5</v>
      </c>
      <c r="C27" s="2" t="s">
        <v>1</v>
      </c>
      <c r="D27" s="2">
        <v>28.8</v>
      </c>
      <c r="E27" s="3" t="s">
        <v>63</v>
      </c>
      <c r="F27" s="3"/>
      <c r="G27" s="3" t="s">
        <v>90</v>
      </c>
      <c r="H27" s="3" t="s">
        <v>90</v>
      </c>
      <c r="I27" s="3" t="s">
        <v>90</v>
      </c>
      <c r="J27" s="3" t="s">
        <v>90</v>
      </c>
      <c r="K27" s="3">
        <v>95</v>
      </c>
      <c r="L27" s="3">
        <v>32</v>
      </c>
      <c r="M27" s="3">
        <v>107</v>
      </c>
      <c r="N27" s="23">
        <v>0.307</v>
      </c>
      <c r="O27" s="3">
        <v>1</v>
      </c>
      <c r="P27" s="123" t="s">
        <v>51</v>
      </c>
    </row>
    <row r="28" spans="1:16" ht="12.75">
      <c r="A28" s="1" t="s">
        <v>67</v>
      </c>
      <c r="B28" s="8" t="s">
        <v>90</v>
      </c>
      <c r="C28" s="2" t="s">
        <v>1</v>
      </c>
      <c r="D28" s="2">
        <v>28.8</v>
      </c>
      <c r="E28" s="3" t="s">
        <v>63</v>
      </c>
      <c r="F28" s="3"/>
      <c r="G28" s="3">
        <v>514</v>
      </c>
      <c r="H28" s="124">
        <v>157</v>
      </c>
      <c r="I28" s="124">
        <v>43</v>
      </c>
      <c r="J28" s="124">
        <v>0</v>
      </c>
      <c r="K28" s="3">
        <v>99</v>
      </c>
      <c r="L28" s="3">
        <v>37</v>
      </c>
      <c r="M28" s="3">
        <v>119</v>
      </c>
      <c r="N28" s="23">
        <f>H28/G28</f>
        <v>0.30544747081712065</v>
      </c>
      <c r="O28" s="3">
        <v>1</v>
      </c>
      <c r="P28" s="123" t="s">
        <v>56</v>
      </c>
    </row>
    <row r="29" spans="1:16" ht="12.75">
      <c r="A29" s="1" t="s">
        <v>67</v>
      </c>
      <c r="B29" s="8">
        <v>7</v>
      </c>
      <c r="C29" s="2" t="s">
        <v>1</v>
      </c>
      <c r="D29" s="2">
        <v>28.8</v>
      </c>
      <c r="E29" s="3" t="s">
        <v>63</v>
      </c>
      <c r="F29" s="3"/>
      <c r="G29" s="3">
        <v>473</v>
      </c>
      <c r="H29" s="124">
        <v>143</v>
      </c>
      <c r="I29" s="124">
        <v>38</v>
      </c>
      <c r="J29" s="124">
        <v>1</v>
      </c>
      <c r="K29" s="3">
        <v>85</v>
      </c>
      <c r="L29" s="3">
        <v>28</v>
      </c>
      <c r="M29" s="3">
        <v>97</v>
      </c>
      <c r="N29" s="23">
        <f>H29/G29</f>
        <v>0.3023255813953488</v>
      </c>
      <c r="O29" s="3">
        <v>1</v>
      </c>
      <c r="P29" s="123" t="s">
        <v>57</v>
      </c>
    </row>
    <row r="30" spans="1:16" ht="12.75">
      <c r="A30" s="1" t="s">
        <v>67</v>
      </c>
      <c r="B30" s="8">
        <v>6</v>
      </c>
      <c r="C30" s="2" t="s">
        <v>1</v>
      </c>
      <c r="D30" s="2">
        <v>28.8</v>
      </c>
      <c r="E30" s="3" t="s">
        <v>63</v>
      </c>
      <c r="F30" s="3"/>
      <c r="G30" s="3">
        <v>512</v>
      </c>
      <c r="H30" s="124">
        <v>157</v>
      </c>
      <c r="I30" s="124">
        <v>46</v>
      </c>
      <c r="J30" s="124">
        <v>0</v>
      </c>
      <c r="K30" s="3">
        <v>101</v>
      </c>
      <c r="L30" s="3">
        <v>36</v>
      </c>
      <c r="M30" s="3">
        <v>113</v>
      </c>
      <c r="N30" s="23">
        <v>0.306640625</v>
      </c>
      <c r="O30" s="3">
        <v>0</v>
      </c>
      <c r="P30" s="123" t="s">
        <v>58</v>
      </c>
    </row>
    <row r="31" spans="1:16" s="39" customFormat="1" ht="12.75">
      <c r="A31" s="99" t="s">
        <v>67</v>
      </c>
      <c r="B31" s="97">
        <f>(B27+B29+B30)/3</f>
        <v>6</v>
      </c>
      <c r="C31" s="100" t="s">
        <v>1</v>
      </c>
      <c r="D31" s="100">
        <v>28.8</v>
      </c>
      <c r="E31" s="84" t="s">
        <v>63</v>
      </c>
      <c r="F31" s="38"/>
      <c r="G31" s="91">
        <f>(G28*0.85+G29*1.15+G30)/3</f>
        <v>497.6166666666666</v>
      </c>
      <c r="H31" s="91">
        <f>(H28*0.85+H29*1.15+H30)/3</f>
        <v>151.63333333333333</v>
      </c>
      <c r="I31" s="91">
        <f>(I28*0.85+I29*1.15+I30)/3</f>
        <v>42.083333333333336</v>
      </c>
      <c r="J31" s="91">
        <f>(J28*0.85+J29*1.15+J30)/3</f>
        <v>0.3833333333333333</v>
      </c>
      <c r="K31" s="91">
        <f>(K27+K28*0.85+K29*1.15+K30)/4</f>
        <v>94.475</v>
      </c>
      <c r="L31" s="91">
        <f>(L27+L28*0.85+L29*1.15+L30)/4</f>
        <v>32.9125</v>
      </c>
      <c r="M31" s="91">
        <f>(M27+M28*0.85+M29*1.15+M30)/4</f>
        <v>108.175</v>
      </c>
      <c r="N31" s="93">
        <f>(N27+N28*0.85+N29*1.15+N30)/4</f>
        <v>0.3052363484498009</v>
      </c>
      <c r="O31" s="91">
        <f>(O27+O28*0.85+O29*1.15+O30)/4</f>
        <v>0.75</v>
      </c>
      <c r="P31" s="126"/>
    </row>
    <row r="32" spans="1:16" ht="12.75">
      <c r="A32" s="1" t="s">
        <v>68</v>
      </c>
      <c r="B32" s="8">
        <v>6</v>
      </c>
      <c r="C32" s="2" t="s">
        <v>69</v>
      </c>
      <c r="D32" s="2">
        <v>26.4</v>
      </c>
      <c r="E32" s="3" t="s">
        <v>63</v>
      </c>
      <c r="F32" s="3" t="s">
        <v>35</v>
      </c>
      <c r="G32" s="3" t="s">
        <v>90</v>
      </c>
      <c r="H32" s="3" t="s">
        <v>90</v>
      </c>
      <c r="I32" s="3" t="s">
        <v>90</v>
      </c>
      <c r="J32" s="3" t="s">
        <v>90</v>
      </c>
      <c r="K32" s="3">
        <v>105</v>
      </c>
      <c r="L32" s="3">
        <v>42</v>
      </c>
      <c r="M32" s="3">
        <v>100</v>
      </c>
      <c r="N32" s="23">
        <v>0.254</v>
      </c>
      <c r="O32" s="3">
        <v>5</v>
      </c>
      <c r="P32" s="123" t="s">
        <v>51</v>
      </c>
    </row>
    <row r="33" spans="1:16" ht="12.75">
      <c r="A33" s="1" t="s">
        <v>68</v>
      </c>
      <c r="B33" s="8" t="s">
        <v>90</v>
      </c>
      <c r="C33" s="2" t="s">
        <v>69</v>
      </c>
      <c r="D33" s="2">
        <v>26.4</v>
      </c>
      <c r="E33" s="3" t="s">
        <v>35</v>
      </c>
      <c r="F33" s="3"/>
      <c r="G33" s="3">
        <v>552</v>
      </c>
      <c r="H33" s="124">
        <v>138</v>
      </c>
      <c r="I33" s="124">
        <v>32</v>
      </c>
      <c r="J33" s="124">
        <v>1</v>
      </c>
      <c r="K33" s="3">
        <v>104</v>
      </c>
      <c r="L33" s="3">
        <v>41</v>
      </c>
      <c r="M33" s="3">
        <v>98</v>
      </c>
      <c r="N33" s="23">
        <f>H33/G33</f>
        <v>0.25</v>
      </c>
      <c r="O33" s="3">
        <v>6</v>
      </c>
      <c r="P33" s="123" t="s">
        <v>56</v>
      </c>
    </row>
    <row r="34" spans="1:16" ht="12.75">
      <c r="A34" s="1" t="s">
        <v>68</v>
      </c>
      <c r="B34" s="8" t="s">
        <v>90</v>
      </c>
      <c r="C34" s="2" t="s">
        <v>69</v>
      </c>
      <c r="D34" s="2">
        <v>26.4</v>
      </c>
      <c r="E34" s="3" t="s">
        <v>35</v>
      </c>
      <c r="F34" s="3"/>
      <c r="G34" s="3">
        <v>548</v>
      </c>
      <c r="H34" s="124">
        <v>139</v>
      </c>
      <c r="I34" s="124">
        <v>31</v>
      </c>
      <c r="J34" s="124">
        <v>1</v>
      </c>
      <c r="K34" s="3">
        <v>105</v>
      </c>
      <c r="L34" s="3">
        <v>45</v>
      </c>
      <c r="M34" s="3">
        <v>110</v>
      </c>
      <c r="N34" s="23">
        <f>H34/G34</f>
        <v>0.25364963503649635</v>
      </c>
      <c r="O34" s="3">
        <v>5</v>
      </c>
      <c r="P34" s="123" t="s">
        <v>57</v>
      </c>
    </row>
    <row r="35" spans="1:16" ht="12.75">
      <c r="A35" s="1" t="s">
        <v>68</v>
      </c>
      <c r="B35" s="8">
        <v>7</v>
      </c>
      <c r="C35" s="2" t="s">
        <v>69</v>
      </c>
      <c r="D35" s="2">
        <v>26.4</v>
      </c>
      <c r="E35" s="3" t="s">
        <v>35</v>
      </c>
      <c r="F35" s="3"/>
      <c r="G35" s="3">
        <v>552</v>
      </c>
      <c r="H35" s="124">
        <v>148</v>
      </c>
      <c r="I35" s="124">
        <v>35</v>
      </c>
      <c r="J35" s="124">
        <v>1</v>
      </c>
      <c r="K35" s="3">
        <v>111</v>
      </c>
      <c r="L35" s="3">
        <v>42</v>
      </c>
      <c r="M35" s="3">
        <v>101</v>
      </c>
      <c r="N35" s="23">
        <v>0.268115942029</v>
      </c>
      <c r="O35" s="3">
        <v>2</v>
      </c>
      <c r="P35" s="123" t="s">
        <v>58</v>
      </c>
    </row>
    <row r="36" spans="1:16" s="45" customFormat="1" ht="14.25">
      <c r="A36" s="99" t="s">
        <v>68</v>
      </c>
      <c r="B36" s="97">
        <f>(B32+B35)/2</f>
        <v>6.5</v>
      </c>
      <c r="C36" s="100" t="s">
        <v>69</v>
      </c>
      <c r="D36" s="100">
        <v>26.4</v>
      </c>
      <c r="E36" s="84" t="s">
        <v>63</v>
      </c>
      <c r="F36" s="38"/>
      <c r="G36" s="91">
        <f>(G33*0.85+G34*1.15+G35)/3</f>
        <v>550.4666666666666</v>
      </c>
      <c r="H36" s="91">
        <f>(H33*0.85+H34*1.15+H35)/3</f>
        <v>141.71666666666667</v>
      </c>
      <c r="I36" s="91">
        <f>(I33*0.85+I34*1.15+I35)/3</f>
        <v>32.61666666666667</v>
      </c>
      <c r="J36" s="91">
        <f>(J33*0.85+J34*1.15+J35)/3</f>
        <v>1</v>
      </c>
      <c r="K36" s="91">
        <f>(K32+K33*0.85+K34*1.15+K35)/4</f>
        <v>106.2875</v>
      </c>
      <c r="L36" s="91">
        <f>(L32+L33*0.85+L34*1.15+L35)/4</f>
        <v>42.65</v>
      </c>
      <c r="M36" s="91">
        <f>(M32+M33*0.85+M34*1.15+M35)/4</f>
        <v>102.7</v>
      </c>
      <c r="N36" s="93">
        <f>(N32+N33*0.85+N34*1.15+N35)/4</f>
        <v>0.2565782555802427</v>
      </c>
      <c r="O36" s="91">
        <f>(O32+O33*0.85+O34*1.15+O35)/4</f>
        <v>4.4625</v>
      </c>
      <c r="P36" s="126"/>
    </row>
    <row r="37" spans="1:16" ht="12.75">
      <c r="A37" s="1" t="s">
        <v>73</v>
      </c>
      <c r="B37" s="8">
        <v>9</v>
      </c>
      <c r="C37" s="2" t="s">
        <v>21</v>
      </c>
      <c r="D37" s="2">
        <v>31.3</v>
      </c>
      <c r="E37" s="3" t="s">
        <v>63</v>
      </c>
      <c r="F37" s="3"/>
      <c r="G37" s="3" t="s">
        <v>90</v>
      </c>
      <c r="H37" s="3" t="s">
        <v>90</v>
      </c>
      <c r="I37" s="3" t="s">
        <v>90</v>
      </c>
      <c r="J37" s="3" t="s">
        <v>90</v>
      </c>
      <c r="K37" s="3">
        <v>97</v>
      </c>
      <c r="L37" s="3">
        <v>36</v>
      </c>
      <c r="M37" s="3">
        <v>113</v>
      </c>
      <c r="N37" s="23">
        <v>0.26</v>
      </c>
      <c r="O37" s="3">
        <v>0</v>
      </c>
      <c r="P37" s="123" t="s">
        <v>51</v>
      </c>
    </row>
    <row r="38" spans="1:16" ht="12.75">
      <c r="A38" s="1" t="s">
        <v>73</v>
      </c>
      <c r="B38" s="8" t="s">
        <v>90</v>
      </c>
      <c r="C38" s="2" t="s">
        <v>21</v>
      </c>
      <c r="D38" s="2">
        <v>31.3</v>
      </c>
      <c r="E38" s="3" t="s">
        <v>63</v>
      </c>
      <c r="F38" s="3"/>
      <c r="G38" s="3">
        <v>553</v>
      </c>
      <c r="H38" s="124">
        <v>149</v>
      </c>
      <c r="I38" s="124">
        <v>34</v>
      </c>
      <c r="J38" s="124">
        <v>1</v>
      </c>
      <c r="K38" s="3">
        <v>97</v>
      </c>
      <c r="L38" s="3">
        <v>38</v>
      </c>
      <c r="M38" s="3">
        <v>116</v>
      </c>
      <c r="N38" s="23">
        <f>H38/G38</f>
        <v>0.2694394213381555</v>
      </c>
      <c r="O38" s="3">
        <v>1</v>
      </c>
      <c r="P38" s="123" t="s">
        <v>56</v>
      </c>
    </row>
    <row r="39" spans="1:16" ht="12.75">
      <c r="A39" s="1" t="s">
        <v>73</v>
      </c>
      <c r="B39" s="8">
        <v>6</v>
      </c>
      <c r="C39" s="2" t="s">
        <v>21</v>
      </c>
      <c r="D39" s="2">
        <v>31.3</v>
      </c>
      <c r="E39" s="3" t="s">
        <v>63</v>
      </c>
      <c r="F39" s="3"/>
      <c r="G39" s="3">
        <v>550</v>
      </c>
      <c r="H39" s="124">
        <v>145</v>
      </c>
      <c r="I39" s="124">
        <v>32</v>
      </c>
      <c r="J39" s="124">
        <v>1</v>
      </c>
      <c r="K39" s="3">
        <v>90</v>
      </c>
      <c r="L39" s="3">
        <v>38</v>
      </c>
      <c r="M39" s="3">
        <v>114</v>
      </c>
      <c r="N39" s="23">
        <f>H39/G39</f>
        <v>0.2636363636363636</v>
      </c>
      <c r="O39" s="3">
        <v>1</v>
      </c>
      <c r="P39" s="123" t="s">
        <v>57</v>
      </c>
    </row>
    <row r="40" spans="1:16" ht="12.75">
      <c r="A40" s="1" t="s">
        <v>73</v>
      </c>
      <c r="B40" s="8">
        <v>8</v>
      </c>
      <c r="C40" s="2" t="s">
        <v>21</v>
      </c>
      <c r="D40" s="2">
        <v>31.3</v>
      </c>
      <c r="E40" s="3" t="s">
        <v>63</v>
      </c>
      <c r="F40" s="3"/>
      <c r="G40" s="3">
        <v>555</v>
      </c>
      <c r="H40" s="124">
        <v>148</v>
      </c>
      <c r="I40" s="124">
        <v>29</v>
      </c>
      <c r="J40" s="124">
        <v>2</v>
      </c>
      <c r="K40" s="3">
        <v>97</v>
      </c>
      <c r="L40" s="3">
        <v>42</v>
      </c>
      <c r="M40" s="3">
        <v>117</v>
      </c>
      <c r="N40" s="23">
        <v>0.266666666667</v>
      </c>
      <c r="O40" s="3">
        <v>0</v>
      </c>
      <c r="P40" s="123" t="s">
        <v>58</v>
      </c>
    </row>
    <row r="41" spans="1:16" s="40" customFormat="1" ht="15">
      <c r="A41" s="99" t="s">
        <v>73</v>
      </c>
      <c r="B41" s="97">
        <f>(B37+B39+B40)/3</f>
        <v>7.666666666666667</v>
      </c>
      <c r="C41" s="100" t="s">
        <v>21</v>
      </c>
      <c r="D41" s="100">
        <v>31.3</v>
      </c>
      <c r="E41" s="84" t="s">
        <v>63</v>
      </c>
      <c r="F41" s="84"/>
      <c r="G41" s="91">
        <f>(G38*0.85+G39*1.15+G40)/3</f>
        <v>552.5166666666667</v>
      </c>
      <c r="H41" s="91">
        <f>(H38*0.85+H39*1.15+H40)/3</f>
        <v>147.13333333333333</v>
      </c>
      <c r="I41" s="91">
        <f>(I38*0.85+I39*1.15+I40)/3</f>
        <v>31.566666666666663</v>
      </c>
      <c r="J41" s="91">
        <f>(J38*0.85+J39*1.15+J40)/3</f>
        <v>1.3333333333333333</v>
      </c>
      <c r="K41" s="91">
        <f>(K37+K38*0.85+K39*1.15+K40)/4</f>
        <v>94.9875</v>
      </c>
      <c r="L41" s="91">
        <f>(L37+L38*0.85+L39*1.15+L40)/4</f>
        <v>38.5</v>
      </c>
      <c r="M41" s="91">
        <f>(M37+M38*0.85+M39*1.15+M40)/4</f>
        <v>114.925</v>
      </c>
      <c r="N41" s="93">
        <f>(N37+N38*0.85+N39*1.15+N40)/4</f>
        <v>0.2647179982465626</v>
      </c>
      <c r="O41" s="91">
        <f>(O37+O38*0.85+O39*1.15+O40)/4</f>
        <v>0.5</v>
      </c>
      <c r="P41" s="126"/>
    </row>
    <row r="42" spans="1:16" ht="12.75">
      <c r="A42" s="1" t="s">
        <v>70</v>
      </c>
      <c r="B42" s="8">
        <v>7</v>
      </c>
      <c r="C42" s="2" t="s">
        <v>23</v>
      </c>
      <c r="D42" s="2">
        <v>30.1</v>
      </c>
      <c r="E42" s="3" t="s">
        <v>63</v>
      </c>
      <c r="F42" s="3"/>
      <c r="G42" s="3" t="s">
        <v>90</v>
      </c>
      <c r="H42" s="3" t="s">
        <v>90</v>
      </c>
      <c r="I42" s="3" t="s">
        <v>90</v>
      </c>
      <c r="J42" s="3" t="s">
        <v>90</v>
      </c>
      <c r="K42" s="3">
        <v>95</v>
      </c>
      <c r="L42" s="3">
        <v>40</v>
      </c>
      <c r="M42" s="3">
        <v>103</v>
      </c>
      <c r="N42" s="23">
        <v>0.28</v>
      </c>
      <c r="O42" s="3">
        <v>0</v>
      </c>
      <c r="P42" s="123" t="s">
        <v>51</v>
      </c>
    </row>
    <row r="43" spans="1:16" ht="12.75">
      <c r="A43" s="1" t="s">
        <v>70</v>
      </c>
      <c r="B43" s="8" t="s">
        <v>90</v>
      </c>
      <c r="C43" s="2" t="s">
        <v>23</v>
      </c>
      <c r="D43" s="2">
        <v>30.1</v>
      </c>
      <c r="E43" s="3" t="s">
        <v>63</v>
      </c>
      <c r="F43" s="3"/>
      <c r="G43" s="3">
        <v>573</v>
      </c>
      <c r="H43" s="124">
        <v>161</v>
      </c>
      <c r="I43" s="124">
        <v>25</v>
      </c>
      <c r="J43" s="124">
        <v>0</v>
      </c>
      <c r="K43" s="3">
        <v>95</v>
      </c>
      <c r="L43" s="3">
        <v>40</v>
      </c>
      <c r="M43" s="3">
        <v>105</v>
      </c>
      <c r="N43" s="23">
        <f>H43/G43</f>
        <v>0.28097731239092494</v>
      </c>
      <c r="O43" s="3">
        <v>0</v>
      </c>
      <c r="P43" s="123" t="s">
        <v>56</v>
      </c>
    </row>
    <row r="44" spans="1:16" ht="12.75">
      <c r="A44" s="1" t="s">
        <v>70</v>
      </c>
      <c r="B44" s="8">
        <v>9</v>
      </c>
      <c r="C44" s="2" t="s">
        <v>23</v>
      </c>
      <c r="D44" s="2">
        <v>30.1</v>
      </c>
      <c r="E44" s="3" t="s">
        <v>63</v>
      </c>
      <c r="F44" s="3"/>
      <c r="G44" s="3">
        <v>555</v>
      </c>
      <c r="H44" s="124">
        <v>152</v>
      </c>
      <c r="I44" s="124">
        <v>23</v>
      </c>
      <c r="J44" s="124">
        <v>0</v>
      </c>
      <c r="K44" s="3">
        <v>83</v>
      </c>
      <c r="L44" s="3">
        <v>35</v>
      </c>
      <c r="M44" s="3">
        <v>101</v>
      </c>
      <c r="N44" s="23">
        <f>H44/G44</f>
        <v>0.27387387387387385</v>
      </c>
      <c r="O44" s="3">
        <v>0</v>
      </c>
      <c r="P44" s="123" t="s">
        <v>57</v>
      </c>
    </row>
    <row r="45" spans="1:16" ht="12.75">
      <c r="A45" s="1" t="s">
        <v>70</v>
      </c>
      <c r="B45" s="8">
        <v>10</v>
      </c>
      <c r="C45" s="2" t="s">
        <v>23</v>
      </c>
      <c r="D45" s="2">
        <v>30.1</v>
      </c>
      <c r="E45" s="3" t="s">
        <v>35</v>
      </c>
      <c r="F45" s="3"/>
      <c r="G45" s="3">
        <v>574</v>
      </c>
      <c r="H45" s="124">
        <v>157</v>
      </c>
      <c r="I45" s="124">
        <v>22</v>
      </c>
      <c r="J45" s="124">
        <v>0</v>
      </c>
      <c r="K45" s="3">
        <v>88</v>
      </c>
      <c r="L45" s="3">
        <v>40</v>
      </c>
      <c r="M45" s="3">
        <v>111</v>
      </c>
      <c r="N45" s="23">
        <v>0.273519163763</v>
      </c>
      <c r="O45" s="3">
        <v>0</v>
      </c>
      <c r="P45" s="123" t="s">
        <v>58</v>
      </c>
    </row>
    <row r="46" spans="1:16" s="40" customFormat="1" ht="15">
      <c r="A46" s="99" t="s">
        <v>70</v>
      </c>
      <c r="B46" s="97">
        <f>(B42+B44+B45)/3</f>
        <v>8.666666666666666</v>
      </c>
      <c r="C46" s="100" t="s">
        <v>23</v>
      </c>
      <c r="D46" s="100">
        <v>30.1</v>
      </c>
      <c r="E46" s="84" t="s">
        <v>63</v>
      </c>
      <c r="F46" s="84"/>
      <c r="G46" s="91">
        <f>(G43*0.85+G44*1.15+G45)/3</f>
        <v>566.4333333333333</v>
      </c>
      <c r="H46" s="91">
        <f>(H43*0.85+H44*1.15+H45)/3</f>
        <v>156.21666666666667</v>
      </c>
      <c r="I46" s="91">
        <f>(I43*0.85+I44*1.15+I45)/3</f>
        <v>23.233333333333334</v>
      </c>
      <c r="J46" s="91">
        <f>(J43*0.85+J44*1.15+J45)/3</f>
        <v>0</v>
      </c>
      <c r="K46" s="91">
        <f>(K42+K43*0.85+K44*1.15+K45)/4</f>
        <v>89.8</v>
      </c>
      <c r="L46" s="91">
        <f>(L42+L43*0.85+L44*1.15+L45)/4</f>
        <v>38.5625</v>
      </c>
      <c r="M46" s="91">
        <f>(M42+M43*0.85+M44*1.15+M45)/4</f>
        <v>104.85</v>
      </c>
      <c r="N46" s="93">
        <f>(N42+N43*0.85+N44*1.15+N45)/4</f>
        <v>0.27682620856256024</v>
      </c>
      <c r="O46" s="91">
        <f>(O42+O43*0.85+O44*1.15+O45)/4</f>
        <v>0</v>
      </c>
      <c r="P46" s="126"/>
    </row>
    <row r="47" spans="1:16" ht="12.75">
      <c r="A47" s="1" t="s">
        <v>74</v>
      </c>
      <c r="B47" s="8">
        <v>10</v>
      </c>
      <c r="C47" s="2" t="s">
        <v>75</v>
      </c>
      <c r="D47" s="2">
        <v>30.2</v>
      </c>
      <c r="E47" s="3" t="s">
        <v>35</v>
      </c>
      <c r="F47" s="3" t="s">
        <v>63</v>
      </c>
      <c r="G47" s="3" t="s">
        <v>90</v>
      </c>
      <c r="H47" s="3" t="s">
        <v>90</v>
      </c>
      <c r="I47" s="3" t="s">
        <v>90</v>
      </c>
      <c r="J47" s="3" t="s">
        <v>90</v>
      </c>
      <c r="K47" s="3">
        <v>86</v>
      </c>
      <c r="L47" s="3">
        <v>30</v>
      </c>
      <c r="M47" s="3">
        <v>94</v>
      </c>
      <c r="N47" s="23">
        <v>0.296</v>
      </c>
      <c r="O47" s="3">
        <v>4</v>
      </c>
      <c r="P47" s="123" t="s">
        <v>51</v>
      </c>
    </row>
    <row r="48" spans="1:16" ht="12.75">
      <c r="A48" s="1" t="s">
        <v>74</v>
      </c>
      <c r="B48" s="8" t="s">
        <v>90</v>
      </c>
      <c r="C48" s="2" t="s">
        <v>75</v>
      </c>
      <c r="D48" s="2">
        <v>30.2</v>
      </c>
      <c r="E48" s="3" t="s">
        <v>35</v>
      </c>
      <c r="F48" s="3"/>
      <c r="G48" s="3">
        <v>531</v>
      </c>
      <c r="H48" s="124">
        <v>158</v>
      </c>
      <c r="I48" s="124">
        <v>37</v>
      </c>
      <c r="J48" s="124">
        <v>2</v>
      </c>
      <c r="K48" s="3">
        <v>96</v>
      </c>
      <c r="L48" s="3">
        <v>31</v>
      </c>
      <c r="M48" s="3">
        <v>103</v>
      </c>
      <c r="N48" s="23">
        <f>H48/G48</f>
        <v>0.2975517890772128</v>
      </c>
      <c r="O48" s="3">
        <v>5</v>
      </c>
      <c r="P48" s="123" t="s">
        <v>56</v>
      </c>
    </row>
    <row r="49" spans="1:16" ht="12.75">
      <c r="A49" s="1" t="s">
        <v>74</v>
      </c>
      <c r="B49" s="8" t="s">
        <v>90</v>
      </c>
      <c r="C49" s="2" t="s">
        <v>75</v>
      </c>
      <c r="D49" s="2">
        <v>30.2</v>
      </c>
      <c r="E49" s="3" t="s">
        <v>35</v>
      </c>
      <c r="F49" s="3"/>
      <c r="G49" s="3">
        <v>519</v>
      </c>
      <c r="H49" s="124">
        <v>156</v>
      </c>
      <c r="I49" s="124">
        <v>37</v>
      </c>
      <c r="J49" s="124">
        <v>5</v>
      </c>
      <c r="K49" s="3">
        <v>91</v>
      </c>
      <c r="L49" s="3">
        <v>25</v>
      </c>
      <c r="M49" s="3">
        <v>94</v>
      </c>
      <c r="N49" s="23">
        <f>H49/G49</f>
        <v>0.30057803468208094</v>
      </c>
      <c r="O49" s="3">
        <v>5</v>
      </c>
      <c r="P49" s="123" t="s">
        <v>57</v>
      </c>
    </row>
    <row r="50" spans="1:16" ht="12.75">
      <c r="A50" s="1" t="s">
        <v>74</v>
      </c>
      <c r="B50" s="8">
        <v>9</v>
      </c>
      <c r="C50" s="2" t="s">
        <v>75</v>
      </c>
      <c r="D50" s="2">
        <v>30.2</v>
      </c>
      <c r="E50" s="3" t="s">
        <v>35</v>
      </c>
      <c r="F50" s="3"/>
      <c r="G50" s="3">
        <v>515</v>
      </c>
      <c r="H50" s="124">
        <v>155</v>
      </c>
      <c r="I50" s="124">
        <v>37</v>
      </c>
      <c r="J50" s="124">
        <v>1</v>
      </c>
      <c r="K50" s="3">
        <v>96</v>
      </c>
      <c r="L50" s="3">
        <v>30</v>
      </c>
      <c r="M50" s="3">
        <v>97</v>
      </c>
      <c r="N50" s="23">
        <v>0.300970873786</v>
      </c>
      <c r="O50" s="3">
        <v>5</v>
      </c>
      <c r="P50" s="123" t="s">
        <v>58</v>
      </c>
    </row>
    <row r="51" spans="1:16" s="40" customFormat="1" ht="15">
      <c r="A51" s="99" t="s">
        <v>74</v>
      </c>
      <c r="B51" s="97">
        <f>(B47+B50)/2</f>
        <v>9.5</v>
      </c>
      <c r="C51" s="100" t="s">
        <v>75</v>
      </c>
      <c r="D51" s="100">
        <v>30.2</v>
      </c>
      <c r="E51" s="84" t="s">
        <v>35</v>
      </c>
      <c r="F51" s="84"/>
      <c r="G51" s="91">
        <f>(G48*0.85+G49*1.15+G50)/3</f>
        <v>521.0666666666666</v>
      </c>
      <c r="H51" s="91">
        <f>(H48*0.85+H49*1.15+H50)/3</f>
        <v>156.23333333333332</v>
      </c>
      <c r="I51" s="91">
        <f>(I48*0.85+I49*1.15+I50)/3</f>
        <v>37</v>
      </c>
      <c r="J51" s="91">
        <f>(J48*0.85+J49*1.15+J50)/3</f>
        <v>2.8166666666666664</v>
      </c>
      <c r="K51" s="91">
        <f>(K47+K48*0.85+K49*1.15+K50)/4</f>
        <v>92.0625</v>
      </c>
      <c r="L51" s="91">
        <f>(L47+L48*0.85+L49*1.15+L50)/4</f>
        <v>28.775</v>
      </c>
      <c r="M51" s="91">
        <f>(M47+M48*0.85+M49*1.15+M50)/4</f>
        <v>96.6625</v>
      </c>
      <c r="N51" s="93">
        <f>(N47+N48*0.85+N49*1.15+N50)/4</f>
        <v>0.298888658596506</v>
      </c>
      <c r="O51" s="91">
        <f>(O47+O48*0.85+O49*1.15+O50)/4</f>
        <v>4.75</v>
      </c>
      <c r="P51" s="126"/>
    </row>
    <row r="52" spans="1:16" ht="12.75">
      <c r="A52" s="1" t="s">
        <v>77</v>
      </c>
      <c r="B52" s="8">
        <v>12</v>
      </c>
      <c r="C52" s="2" t="s">
        <v>30</v>
      </c>
      <c r="D52" s="2">
        <v>33.8</v>
      </c>
      <c r="E52" s="3" t="s">
        <v>63</v>
      </c>
      <c r="F52" s="3"/>
      <c r="G52" s="3" t="s">
        <v>90</v>
      </c>
      <c r="H52" s="3" t="s">
        <v>90</v>
      </c>
      <c r="I52" s="3" t="s">
        <v>90</v>
      </c>
      <c r="J52" s="3" t="s">
        <v>90</v>
      </c>
      <c r="K52" s="3">
        <v>80</v>
      </c>
      <c r="L52" s="3">
        <v>30</v>
      </c>
      <c r="M52" s="3">
        <v>105</v>
      </c>
      <c r="N52" s="23">
        <v>0.286</v>
      </c>
      <c r="O52" s="3">
        <v>0</v>
      </c>
      <c r="P52" s="123" t="s">
        <v>51</v>
      </c>
    </row>
    <row r="53" spans="1:16" ht="12.75">
      <c r="A53" s="1" t="s">
        <v>77</v>
      </c>
      <c r="B53" s="8" t="s">
        <v>90</v>
      </c>
      <c r="C53" s="2" t="s">
        <v>34</v>
      </c>
      <c r="D53" s="2">
        <v>33.8</v>
      </c>
      <c r="E53" s="3" t="s">
        <v>63</v>
      </c>
      <c r="F53" s="3"/>
      <c r="G53" s="3">
        <v>520</v>
      </c>
      <c r="H53" s="124">
        <v>147</v>
      </c>
      <c r="I53" s="124">
        <v>37</v>
      </c>
      <c r="J53" s="124">
        <v>1</v>
      </c>
      <c r="K53" s="3">
        <v>90</v>
      </c>
      <c r="L53" s="3">
        <v>32</v>
      </c>
      <c r="M53" s="3">
        <v>113</v>
      </c>
      <c r="N53" s="23">
        <f>H53/G53</f>
        <v>0.2826923076923077</v>
      </c>
      <c r="O53" s="3">
        <v>0</v>
      </c>
      <c r="P53" s="123" t="s">
        <v>56</v>
      </c>
    </row>
    <row r="54" spans="1:16" ht="12.75">
      <c r="A54" s="1" t="s">
        <v>77</v>
      </c>
      <c r="B54" s="8">
        <v>8</v>
      </c>
      <c r="C54" s="2" t="s">
        <v>30</v>
      </c>
      <c r="D54" s="2">
        <v>33.8</v>
      </c>
      <c r="E54" s="3" t="s">
        <v>63</v>
      </c>
      <c r="F54" s="3"/>
      <c r="G54" s="3">
        <v>508</v>
      </c>
      <c r="H54" s="124">
        <v>146</v>
      </c>
      <c r="I54" s="124">
        <v>37</v>
      </c>
      <c r="J54" s="124">
        <v>1</v>
      </c>
      <c r="K54" s="3">
        <v>81</v>
      </c>
      <c r="L54" s="3">
        <v>29</v>
      </c>
      <c r="M54" s="3">
        <v>107</v>
      </c>
      <c r="N54" s="23">
        <f>H54/G54</f>
        <v>0.2874015748031496</v>
      </c>
      <c r="O54" s="3">
        <v>0</v>
      </c>
      <c r="P54" s="123" t="s">
        <v>57</v>
      </c>
    </row>
    <row r="55" spans="1:16" ht="12.75">
      <c r="A55" s="1" t="s">
        <v>77</v>
      </c>
      <c r="B55" s="8">
        <v>11</v>
      </c>
      <c r="C55" s="2" t="s">
        <v>30</v>
      </c>
      <c r="D55" s="2">
        <v>33.8</v>
      </c>
      <c r="E55" s="3" t="s">
        <v>63</v>
      </c>
      <c r="F55" s="3"/>
      <c r="G55" s="3">
        <v>531</v>
      </c>
      <c r="H55" s="124">
        <v>153</v>
      </c>
      <c r="I55" s="124">
        <v>36</v>
      </c>
      <c r="J55" s="124">
        <v>2</v>
      </c>
      <c r="K55" s="3">
        <v>85</v>
      </c>
      <c r="L55" s="3">
        <v>33</v>
      </c>
      <c r="M55" s="3">
        <v>112</v>
      </c>
      <c r="N55" s="23">
        <v>0.28813559322</v>
      </c>
      <c r="O55" s="3">
        <v>0</v>
      </c>
      <c r="P55" s="123" t="s">
        <v>58</v>
      </c>
    </row>
    <row r="56" spans="1:16" s="40" customFormat="1" ht="15">
      <c r="A56" s="99" t="s">
        <v>77</v>
      </c>
      <c r="B56" s="97">
        <f>(B52+B54+B55)/3</f>
        <v>10.333333333333334</v>
      </c>
      <c r="C56" s="100" t="s">
        <v>30</v>
      </c>
      <c r="D56" s="100">
        <v>33.8</v>
      </c>
      <c r="E56" s="127" t="s">
        <v>63</v>
      </c>
      <c r="F56" s="84"/>
      <c r="G56" s="91">
        <f>(G53*0.85+G54*1.15+G55)/3</f>
        <v>519.0666666666666</v>
      </c>
      <c r="H56" s="91">
        <f>(H53*0.85+H54*1.15+H55)/3</f>
        <v>148.61666666666665</v>
      </c>
      <c r="I56" s="91">
        <f>(I53*0.85+I54*1.15+I55)/3</f>
        <v>36.666666666666664</v>
      </c>
      <c r="J56" s="91">
        <f>(J53*0.85+J54*1.15+J55)/3</f>
        <v>1.3333333333333333</v>
      </c>
      <c r="K56" s="91">
        <f>(K52+K53*0.85+K54*1.15+K55)/4</f>
        <v>83.6625</v>
      </c>
      <c r="L56" s="91">
        <f>(L52+L53*0.85+L54*1.15+L55)/4</f>
        <v>30.8875</v>
      </c>
      <c r="M56" s="91">
        <f>(M52+M53*0.85+M54*1.15+M55)/4</f>
        <v>109.025</v>
      </c>
      <c r="N56" s="93">
        <f>(N52+N53*0.85+N54*1.15+N55)/4</f>
        <v>0.2862339664455209</v>
      </c>
      <c r="O56" s="91">
        <f>(O52+O53*0.85+O54*1.15+O55)/4</f>
        <v>0</v>
      </c>
      <c r="P56" s="126"/>
    </row>
    <row r="57" spans="1:16" ht="12.75">
      <c r="A57" s="1" t="s">
        <v>76</v>
      </c>
      <c r="B57" s="8">
        <v>11</v>
      </c>
      <c r="C57" s="2" t="s">
        <v>32</v>
      </c>
      <c r="D57" s="2">
        <v>26.4</v>
      </c>
      <c r="E57" s="3" t="s">
        <v>63</v>
      </c>
      <c r="F57" s="3"/>
      <c r="G57" s="3" t="s">
        <v>90</v>
      </c>
      <c r="H57" s="3" t="s">
        <v>90</v>
      </c>
      <c r="I57" s="3" t="s">
        <v>90</v>
      </c>
      <c r="J57" s="3" t="s">
        <v>90</v>
      </c>
      <c r="K57" s="3">
        <v>84</v>
      </c>
      <c r="L57" s="3">
        <v>34</v>
      </c>
      <c r="M57" s="3">
        <v>102</v>
      </c>
      <c r="N57" s="23">
        <v>0.28</v>
      </c>
      <c r="O57" s="3">
        <v>0</v>
      </c>
      <c r="P57" s="123" t="s">
        <v>51</v>
      </c>
    </row>
    <row r="58" spans="1:16" ht="12.75">
      <c r="A58" s="1" t="s">
        <v>76</v>
      </c>
      <c r="B58" s="8" t="s">
        <v>90</v>
      </c>
      <c r="C58" s="2" t="s">
        <v>32</v>
      </c>
      <c r="D58" s="2">
        <v>26.4</v>
      </c>
      <c r="E58" s="3" t="s">
        <v>63</v>
      </c>
      <c r="F58" s="3"/>
      <c r="G58" s="3">
        <v>545</v>
      </c>
      <c r="H58" s="124">
        <v>151</v>
      </c>
      <c r="I58" s="124">
        <v>30</v>
      </c>
      <c r="J58" s="124">
        <v>3</v>
      </c>
      <c r="K58" s="3">
        <v>86</v>
      </c>
      <c r="L58" s="3">
        <v>36</v>
      </c>
      <c r="M58" s="3">
        <v>106</v>
      </c>
      <c r="N58" s="23">
        <f>H58/G58</f>
        <v>0.27706422018348625</v>
      </c>
      <c r="O58" s="3">
        <v>0</v>
      </c>
      <c r="P58" s="123" t="s">
        <v>56</v>
      </c>
    </row>
    <row r="59" spans="1:16" ht="12.75">
      <c r="A59" s="1" t="s">
        <v>76</v>
      </c>
      <c r="B59" s="8">
        <v>11</v>
      </c>
      <c r="C59" s="2" t="s">
        <v>32</v>
      </c>
      <c r="D59" s="2">
        <v>26.4</v>
      </c>
      <c r="E59" s="3" t="s">
        <v>63</v>
      </c>
      <c r="F59" s="3"/>
      <c r="G59" s="3">
        <v>533</v>
      </c>
      <c r="H59" s="124">
        <v>150</v>
      </c>
      <c r="I59" s="124">
        <v>29</v>
      </c>
      <c r="J59" s="124">
        <v>1</v>
      </c>
      <c r="K59" s="3">
        <v>81</v>
      </c>
      <c r="L59" s="3">
        <v>34</v>
      </c>
      <c r="M59" s="3">
        <v>98</v>
      </c>
      <c r="N59" s="23">
        <f>H59/G59</f>
        <v>0.28142589118198874</v>
      </c>
      <c r="O59" s="3">
        <v>1</v>
      </c>
      <c r="P59" s="123" t="s">
        <v>57</v>
      </c>
    </row>
    <row r="60" spans="1:16" ht="12.75">
      <c r="A60" s="1" t="s">
        <v>76</v>
      </c>
      <c r="B60" s="8">
        <v>13</v>
      </c>
      <c r="C60" s="2" t="s">
        <v>32</v>
      </c>
      <c r="D60" s="2">
        <v>26.4</v>
      </c>
      <c r="E60" s="3" t="s">
        <v>63</v>
      </c>
      <c r="F60" s="3"/>
      <c r="G60" s="3">
        <v>578</v>
      </c>
      <c r="H60" s="124">
        <v>160</v>
      </c>
      <c r="I60" s="124">
        <v>33</v>
      </c>
      <c r="J60" s="124">
        <v>4</v>
      </c>
      <c r="K60" s="3">
        <v>87</v>
      </c>
      <c r="L60" s="3">
        <v>33</v>
      </c>
      <c r="M60" s="3">
        <v>116</v>
      </c>
      <c r="N60" s="23">
        <v>0.276816608997</v>
      </c>
      <c r="O60" s="3">
        <v>0</v>
      </c>
      <c r="P60" s="123" t="s">
        <v>58</v>
      </c>
    </row>
    <row r="61" spans="1:16" s="40" customFormat="1" ht="15">
      <c r="A61" s="99" t="s">
        <v>76</v>
      </c>
      <c r="B61" s="97">
        <f>(B57+B59+B60)/3</f>
        <v>11.666666666666666</v>
      </c>
      <c r="C61" s="100" t="s">
        <v>32</v>
      </c>
      <c r="D61" s="100">
        <v>26.4</v>
      </c>
      <c r="E61" s="84" t="s">
        <v>63</v>
      </c>
      <c r="F61" s="84"/>
      <c r="G61" s="91">
        <f>(G58*0.85+G59*1.15+G60)/3</f>
        <v>551.4</v>
      </c>
      <c r="H61" s="91">
        <f>(H58*0.85+H59*1.15+H60)/3</f>
        <v>153.61666666666667</v>
      </c>
      <c r="I61" s="91">
        <f>(I58*0.85+I59*1.15+I60)/3</f>
        <v>30.616666666666664</v>
      </c>
      <c r="J61" s="91">
        <f>(J58*0.85+J59*1.15+J60)/3</f>
        <v>2.5666666666666664</v>
      </c>
      <c r="K61" s="91">
        <f>(K57+K58*0.85+K59*1.15+K60)/4</f>
        <v>84.3125</v>
      </c>
      <c r="L61" s="91">
        <f>(L57+L58*0.85+L59*1.15+L60)/4</f>
        <v>34.175</v>
      </c>
      <c r="M61" s="91">
        <f>(M57+M58*0.85+M59*1.15+M60)/4</f>
        <v>105.19999999999999</v>
      </c>
      <c r="N61" s="93">
        <f>(N57+N58*0.85+N59*1.15+N60)/4</f>
        <v>0.2789902427530626</v>
      </c>
      <c r="O61" s="91">
        <f>(O57+O58*0.85+O59*1.15+O60)/4</f>
        <v>0.2875</v>
      </c>
      <c r="P61" s="126"/>
    </row>
    <row r="62" spans="1:16" ht="12.75">
      <c r="A62" s="1" t="s">
        <v>79</v>
      </c>
      <c r="B62" s="8">
        <v>14</v>
      </c>
      <c r="C62" s="2" t="s">
        <v>23</v>
      </c>
      <c r="D62" s="2">
        <v>35.6</v>
      </c>
      <c r="E62" s="32" t="s">
        <v>63</v>
      </c>
      <c r="F62" s="3"/>
      <c r="G62" s="3" t="s">
        <v>90</v>
      </c>
      <c r="H62" s="3" t="s">
        <v>90</v>
      </c>
      <c r="I62" s="3" t="s">
        <v>90</v>
      </c>
      <c r="J62" s="3" t="s">
        <v>90</v>
      </c>
      <c r="K62" s="3">
        <v>84</v>
      </c>
      <c r="L62" s="3">
        <v>33</v>
      </c>
      <c r="M62" s="3">
        <v>98</v>
      </c>
      <c r="N62" s="23">
        <v>0.265</v>
      </c>
      <c r="O62" s="3">
        <v>0</v>
      </c>
      <c r="P62" s="123" t="s">
        <v>51</v>
      </c>
    </row>
    <row r="63" spans="1:16" ht="12.75">
      <c r="A63" s="1" t="s">
        <v>79</v>
      </c>
      <c r="B63" s="8" t="s">
        <v>90</v>
      </c>
      <c r="C63" s="2" t="s">
        <v>23</v>
      </c>
      <c r="D63" s="2">
        <v>35.6</v>
      </c>
      <c r="E63" s="3" t="s">
        <v>63</v>
      </c>
      <c r="F63" s="3"/>
      <c r="G63" s="3">
        <v>495</v>
      </c>
      <c r="H63" s="124">
        <v>129</v>
      </c>
      <c r="I63" s="124">
        <v>24</v>
      </c>
      <c r="J63" s="124">
        <v>1</v>
      </c>
      <c r="K63" s="3">
        <v>90</v>
      </c>
      <c r="L63" s="3">
        <v>35</v>
      </c>
      <c r="M63" s="3">
        <v>102</v>
      </c>
      <c r="N63" s="23">
        <f>H63/G63</f>
        <v>0.2606060606060606</v>
      </c>
      <c r="O63" s="3">
        <v>0</v>
      </c>
      <c r="P63" s="123" t="s">
        <v>56</v>
      </c>
    </row>
    <row r="64" spans="1:16" ht="12.75">
      <c r="A64" s="1" t="s">
        <v>79</v>
      </c>
      <c r="B64" s="8">
        <v>14</v>
      </c>
      <c r="C64" s="2" t="s">
        <v>23</v>
      </c>
      <c r="D64" s="2">
        <v>35.6</v>
      </c>
      <c r="E64" s="3" t="s">
        <v>63</v>
      </c>
      <c r="F64" s="3"/>
      <c r="G64" s="3">
        <v>428</v>
      </c>
      <c r="H64" s="124">
        <v>103</v>
      </c>
      <c r="I64" s="124">
        <v>19</v>
      </c>
      <c r="J64" s="124">
        <v>1</v>
      </c>
      <c r="K64" s="3">
        <v>66</v>
      </c>
      <c r="L64" s="3">
        <v>35</v>
      </c>
      <c r="M64" s="3">
        <v>90</v>
      </c>
      <c r="N64" s="23">
        <f>H64/G64</f>
        <v>0.24065420560747663</v>
      </c>
      <c r="O64" s="3">
        <v>0</v>
      </c>
      <c r="P64" s="123" t="s">
        <v>57</v>
      </c>
    </row>
    <row r="65" spans="1:16" ht="12.75">
      <c r="A65" s="1" t="s">
        <v>79</v>
      </c>
      <c r="B65" s="8">
        <v>12</v>
      </c>
      <c r="C65" s="2" t="s">
        <v>23</v>
      </c>
      <c r="D65" s="2">
        <v>35.6</v>
      </c>
      <c r="E65" s="3" t="s">
        <v>63</v>
      </c>
      <c r="F65" s="3"/>
      <c r="G65" s="3">
        <v>473</v>
      </c>
      <c r="H65" s="124">
        <v>128</v>
      </c>
      <c r="I65" s="124">
        <v>26</v>
      </c>
      <c r="J65" s="124">
        <v>1</v>
      </c>
      <c r="K65" s="3">
        <v>96</v>
      </c>
      <c r="L65" s="3">
        <v>39</v>
      </c>
      <c r="M65" s="3">
        <v>103</v>
      </c>
      <c r="N65" s="23">
        <v>0.27061310782241</v>
      </c>
      <c r="O65" s="3">
        <v>0</v>
      </c>
      <c r="P65" s="123" t="s">
        <v>58</v>
      </c>
    </row>
    <row r="66" spans="1:16" s="40" customFormat="1" ht="15">
      <c r="A66" s="99" t="s">
        <v>79</v>
      </c>
      <c r="B66" s="97">
        <f>(B62+B64+B65)/3</f>
        <v>13.333333333333334</v>
      </c>
      <c r="C66" s="100" t="s">
        <v>23</v>
      </c>
      <c r="D66" s="100">
        <v>35.6</v>
      </c>
      <c r="E66" s="84" t="s">
        <v>63</v>
      </c>
      <c r="F66" s="84"/>
      <c r="G66" s="91">
        <f>(G63*0.85+G64*1.15+G65)/3</f>
        <v>461.98333333333335</v>
      </c>
      <c r="H66" s="91">
        <f>(H63*0.85+H64*1.15+H65)/3</f>
        <v>118.69999999999999</v>
      </c>
      <c r="I66" s="91">
        <f>(I63*0.85+I64*1.15+I65)/3</f>
        <v>22.75</v>
      </c>
      <c r="J66" s="91">
        <f>(J63*0.85+J64*1.15+J65)/3</f>
        <v>1</v>
      </c>
      <c r="K66" s="91">
        <f>(K62+K63*0.85+K64*1.15+K65)/4</f>
        <v>83.1</v>
      </c>
      <c r="L66" s="91">
        <f>(L62+L63*0.85+L64*1.15+L65)/4</f>
        <v>35.5</v>
      </c>
      <c r="M66" s="91">
        <f>(M62+M63*0.85+M64*1.15+M65)/4</f>
        <v>97.8</v>
      </c>
      <c r="N66" s="93">
        <f>(N62+N63*0.85+N64*1.15+N65)/4</f>
        <v>0.2584701489465399</v>
      </c>
      <c r="O66" s="91">
        <f>(O62+O63*0.85+O64*1.15+O65)/4</f>
        <v>0</v>
      </c>
      <c r="P66" s="126"/>
    </row>
    <row r="67" spans="1:16" ht="12.75">
      <c r="A67" s="1" t="s">
        <v>85</v>
      </c>
      <c r="B67" s="8">
        <v>18</v>
      </c>
      <c r="C67" s="2" t="s">
        <v>86</v>
      </c>
      <c r="D67" s="2">
        <v>29.2</v>
      </c>
      <c r="E67" s="3" t="s">
        <v>63</v>
      </c>
      <c r="F67" s="3"/>
      <c r="G67" s="3" t="s">
        <v>90</v>
      </c>
      <c r="H67" s="3" t="s">
        <v>90</v>
      </c>
      <c r="I67" s="3" t="s">
        <v>90</v>
      </c>
      <c r="J67" s="3" t="s">
        <v>90</v>
      </c>
      <c r="K67" s="3">
        <v>83</v>
      </c>
      <c r="L67" s="3">
        <v>23</v>
      </c>
      <c r="M67" s="3">
        <v>82</v>
      </c>
      <c r="N67" s="23">
        <v>0.28</v>
      </c>
      <c r="O67" s="3">
        <v>1</v>
      </c>
      <c r="P67" s="123" t="s">
        <v>51</v>
      </c>
    </row>
    <row r="68" spans="1:16" ht="12.75">
      <c r="A68" s="1" t="s">
        <v>85</v>
      </c>
      <c r="B68" s="8" t="s">
        <v>90</v>
      </c>
      <c r="C68" s="2" t="s">
        <v>86</v>
      </c>
      <c r="D68" s="2">
        <v>29.2</v>
      </c>
      <c r="E68" s="3" t="s">
        <v>63</v>
      </c>
      <c r="F68" s="3"/>
      <c r="G68" s="3">
        <v>544</v>
      </c>
      <c r="H68" s="124">
        <v>155</v>
      </c>
      <c r="I68" s="124">
        <v>41</v>
      </c>
      <c r="J68" s="124">
        <v>1</v>
      </c>
      <c r="K68" s="3">
        <v>83</v>
      </c>
      <c r="L68" s="3">
        <v>20</v>
      </c>
      <c r="M68" s="3">
        <v>81</v>
      </c>
      <c r="N68" s="23">
        <f>H68/G68</f>
        <v>0.2849264705882353</v>
      </c>
      <c r="O68" s="3">
        <v>1</v>
      </c>
      <c r="P68" s="123" t="s">
        <v>56</v>
      </c>
    </row>
    <row r="69" spans="1:16" ht="12.75">
      <c r="A69" s="1" t="s">
        <v>85</v>
      </c>
      <c r="B69" s="8">
        <v>10</v>
      </c>
      <c r="C69" s="2" t="s">
        <v>86</v>
      </c>
      <c r="D69" s="2">
        <v>29.2</v>
      </c>
      <c r="E69" s="3" t="s">
        <v>63</v>
      </c>
      <c r="F69" s="3"/>
      <c r="G69" s="3">
        <v>531</v>
      </c>
      <c r="H69" s="124">
        <v>161</v>
      </c>
      <c r="I69" s="124">
        <v>42</v>
      </c>
      <c r="J69" s="124">
        <v>1</v>
      </c>
      <c r="K69" s="3">
        <v>81</v>
      </c>
      <c r="L69" s="3">
        <v>16</v>
      </c>
      <c r="M69" s="3">
        <v>82</v>
      </c>
      <c r="N69" s="23">
        <f>H69/G69</f>
        <v>0.3032015065913371</v>
      </c>
      <c r="O69" s="3">
        <v>1</v>
      </c>
      <c r="P69" s="123" t="s">
        <v>57</v>
      </c>
    </row>
    <row r="70" spans="1:16" ht="12.75">
      <c r="A70" s="1" t="s">
        <v>85</v>
      </c>
      <c r="B70" s="8">
        <v>15</v>
      </c>
      <c r="C70" s="2" t="s">
        <v>86</v>
      </c>
      <c r="D70" s="2">
        <v>29.2</v>
      </c>
      <c r="E70" s="3" t="s">
        <v>63</v>
      </c>
      <c r="F70" s="3"/>
      <c r="G70" s="3">
        <v>564</v>
      </c>
      <c r="H70" s="124">
        <v>159</v>
      </c>
      <c r="I70" s="124">
        <v>41</v>
      </c>
      <c r="J70" s="124">
        <v>1</v>
      </c>
      <c r="K70" s="3">
        <v>88</v>
      </c>
      <c r="L70" s="3">
        <v>21</v>
      </c>
      <c r="M70" s="3">
        <v>84</v>
      </c>
      <c r="N70" s="23">
        <v>0.281914893617</v>
      </c>
      <c r="O70" s="3">
        <v>0</v>
      </c>
      <c r="P70" s="123" t="s">
        <v>58</v>
      </c>
    </row>
    <row r="71" spans="1:16" s="40" customFormat="1" ht="15">
      <c r="A71" s="99" t="s">
        <v>85</v>
      </c>
      <c r="B71" s="97">
        <f>(B67+B69+B70)/3</f>
        <v>14.333333333333334</v>
      </c>
      <c r="C71" s="100" t="s">
        <v>86</v>
      </c>
      <c r="D71" s="100">
        <v>29.2</v>
      </c>
      <c r="E71" s="84" t="s">
        <v>63</v>
      </c>
      <c r="F71" s="84"/>
      <c r="G71" s="91">
        <f>(G68*0.85+G69*1.15+G70)/3</f>
        <v>545.6833333333333</v>
      </c>
      <c r="H71" s="91">
        <f>(H68*0.85+H69*1.15+H70)/3</f>
        <v>158.63333333333333</v>
      </c>
      <c r="I71" s="91">
        <f>(I68*0.85+I69*1.15+I70)/3</f>
        <v>41.38333333333333</v>
      </c>
      <c r="J71" s="91">
        <f>(J68*0.85+J69*1.15+J70)/3</f>
        <v>1</v>
      </c>
      <c r="K71" s="91">
        <f>(K67+K68*0.85+K69*1.15+K70)/4</f>
        <v>83.675</v>
      </c>
      <c r="L71" s="91">
        <f>(L67+L68*0.85+L69*1.15+L70)/4</f>
        <v>19.85</v>
      </c>
      <c r="M71" s="91">
        <f>(M67+M68*0.85+M69*1.15+M70)/4</f>
        <v>82.2875</v>
      </c>
      <c r="N71" s="93">
        <f>(N67+N68*0.85+N69*1.15+N70)/4</f>
        <v>0.28819603154925943</v>
      </c>
      <c r="O71" s="91">
        <f>(O67+O68*0.85+O69*1.15+O70)/4</f>
        <v>0.75</v>
      </c>
      <c r="P71" s="126"/>
    </row>
    <row r="72" spans="1:16" ht="12.75">
      <c r="A72" s="1" t="s">
        <v>82</v>
      </c>
      <c r="B72" s="8">
        <v>16</v>
      </c>
      <c r="C72" s="2" t="s">
        <v>17</v>
      </c>
      <c r="D72" s="2">
        <v>28.9</v>
      </c>
      <c r="E72" s="3" t="s">
        <v>35</v>
      </c>
      <c r="F72" s="3" t="s">
        <v>63</v>
      </c>
      <c r="G72" s="3" t="s">
        <v>90</v>
      </c>
      <c r="H72" s="3" t="s">
        <v>90</v>
      </c>
      <c r="I72" s="3" t="s">
        <v>90</v>
      </c>
      <c r="J72" s="3" t="s">
        <v>90</v>
      </c>
      <c r="K72" s="3">
        <v>90</v>
      </c>
      <c r="L72" s="3">
        <v>26</v>
      </c>
      <c r="M72" s="3">
        <v>73</v>
      </c>
      <c r="N72" s="23">
        <v>0.262</v>
      </c>
      <c r="O72" s="3">
        <v>10</v>
      </c>
      <c r="P72" s="123" t="s">
        <v>51</v>
      </c>
    </row>
    <row r="73" spans="1:16" ht="12.75">
      <c r="A73" s="1" t="s">
        <v>82</v>
      </c>
      <c r="B73" s="8" t="s">
        <v>90</v>
      </c>
      <c r="C73" s="2" t="s">
        <v>17</v>
      </c>
      <c r="D73" s="2">
        <v>28.9</v>
      </c>
      <c r="E73" s="3" t="s">
        <v>35</v>
      </c>
      <c r="F73" s="3"/>
      <c r="G73" s="3">
        <v>557</v>
      </c>
      <c r="H73" s="124">
        <v>145</v>
      </c>
      <c r="I73" s="124">
        <v>38</v>
      </c>
      <c r="J73" s="124">
        <v>4</v>
      </c>
      <c r="K73" s="3">
        <v>102</v>
      </c>
      <c r="L73" s="3">
        <v>23</v>
      </c>
      <c r="M73" s="3">
        <v>67</v>
      </c>
      <c r="N73" s="23">
        <f>H73/G73</f>
        <v>0.26032315978456017</v>
      </c>
      <c r="O73" s="3">
        <v>10</v>
      </c>
      <c r="P73" s="123" t="s">
        <v>56</v>
      </c>
    </row>
    <row r="74" spans="1:16" ht="12.75">
      <c r="A74" s="1" t="s">
        <v>82</v>
      </c>
      <c r="B74" s="8" t="s">
        <v>90</v>
      </c>
      <c r="C74" s="2" t="s">
        <v>17</v>
      </c>
      <c r="D74" s="2">
        <v>28.9</v>
      </c>
      <c r="E74" s="3" t="s">
        <v>35</v>
      </c>
      <c r="F74" s="3"/>
      <c r="G74" s="3">
        <v>554</v>
      </c>
      <c r="H74" s="124">
        <v>155</v>
      </c>
      <c r="I74" s="124">
        <v>44</v>
      </c>
      <c r="J74" s="124">
        <v>4</v>
      </c>
      <c r="K74" s="3">
        <v>99</v>
      </c>
      <c r="L74" s="3">
        <v>24</v>
      </c>
      <c r="M74" s="3">
        <v>102</v>
      </c>
      <c r="N74" s="23">
        <f>H74/G74</f>
        <v>0.27978339350180503</v>
      </c>
      <c r="O74" s="3">
        <v>9</v>
      </c>
      <c r="P74" s="123" t="s">
        <v>57</v>
      </c>
    </row>
    <row r="75" spans="1:16" ht="12.75">
      <c r="A75" s="1" t="s">
        <v>82</v>
      </c>
      <c r="B75" s="8">
        <v>14</v>
      </c>
      <c r="C75" s="2" t="s">
        <v>17</v>
      </c>
      <c r="D75" s="2">
        <v>28.9</v>
      </c>
      <c r="E75" s="3" t="s">
        <v>35</v>
      </c>
      <c r="F75" s="3"/>
      <c r="G75" s="3">
        <v>560</v>
      </c>
      <c r="H75" s="124">
        <v>150</v>
      </c>
      <c r="I75" s="124">
        <v>41</v>
      </c>
      <c r="J75" s="124">
        <v>4</v>
      </c>
      <c r="K75" s="3">
        <v>107</v>
      </c>
      <c r="L75" s="3">
        <v>29</v>
      </c>
      <c r="M75" s="3">
        <v>65</v>
      </c>
      <c r="N75" s="23">
        <v>0.267857142857</v>
      </c>
      <c r="O75" s="3">
        <v>11</v>
      </c>
      <c r="P75" s="123" t="s">
        <v>58</v>
      </c>
    </row>
    <row r="76" spans="1:16" s="40" customFormat="1" ht="15">
      <c r="A76" s="99" t="s">
        <v>82</v>
      </c>
      <c r="B76" s="97">
        <f>(B72+B75)/2</f>
        <v>15</v>
      </c>
      <c r="C76" s="100" t="s">
        <v>17</v>
      </c>
      <c r="D76" s="100">
        <v>28.9</v>
      </c>
      <c r="E76" s="84" t="s">
        <v>35</v>
      </c>
      <c r="F76" s="84"/>
      <c r="G76" s="91">
        <f>(G73*0.85+G74*1.15+G75)/3</f>
        <v>556.85</v>
      </c>
      <c r="H76" s="91">
        <f>(H73*0.85+H74*1.15+H75)/3</f>
        <v>150.5</v>
      </c>
      <c r="I76" s="91">
        <f>(I73*0.85+I74*1.15+I75)/3</f>
        <v>41.3</v>
      </c>
      <c r="J76" s="91">
        <f>(J73*0.85+J74*1.15+J75)/3</f>
        <v>4</v>
      </c>
      <c r="K76" s="91">
        <f>(K72+K73*0.85+K74*1.15+K75)/4</f>
        <v>99.38749999999999</v>
      </c>
      <c r="L76" s="91">
        <f>(L72+L73*0.85+L74*1.15+L75)/4</f>
        <v>25.537499999999998</v>
      </c>
      <c r="M76" s="91">
        <f>(M72+M73*0.85+M74*1.15+M75)/4</f>
        <v>78.0625</v>
      </c>
      <c r="N76" s="93">
        <f>(N72+N73*0.85+N74*1.15+N75)/4</f>
        <v>0.268220682800238</v>
      </c>
      <c r="O76" s="91">
        <f>(O72+O73*0.85+O74*1.15+O75)/4</f>
        <v>9.9625</v>
      </c>
      <c r="P76" s="126"/>
    </row>
    <row r="77" spans="1:16" ht="12.75">
      <c r="A77" s="1" t="s">
        <v>78</v>
      </c>
      <c r="B77" s="8">
        <v>13</v>
      </c>
      <c r="C77" s="2" t="s">
        <v>37</v>
      </c>
      <c r="D77" s="2">
        <v>25.9</v>
      </c>
      <c r="E77" s="32" t="s">
        <v>55</v>
      </c>
      <c r="F77" s="3" t="s">
        <v>89</v>
      </c>
      <c r="G77" s="3" t="s">
        <v>90</v>
      </c>
      <c r="H77" s="3" t="s">
        <v>90</v>
      </c>
      <c r="I77" s="3" t="s">
        <v>90</v>
      </c>
      <c r="J77" s="3" t="s">
        <v>90</v>
      </c>
      <c r="K77" s="3">
        <v>75</v>
      </c>
      <c r="L77" s="3">
        <v>28</v>
      </c>
      <c r="M77" s="3">
        <v>80</v>
      </c>
      <c r="N77" s="23">
        <v>0.31</v>
      </c>
      <c r="O77" s="3">
        <v>3</v>
      </c>
      <c r="P77" s="123" t="s">
        <v>51</v>
      </c>
    </row>
    <row r="78" spans="1:16" ht="12.75">
      <c r="A78" s="1" t="s">
        <v>78</v>
      </c>
      <c r="B78" s="8" t="s">
        <v>90</v>
      </c>
      <c r="C78" s="2" t="s">
        <v>37</v>
      </c>
      <c r="D78" s="2">
        <v>25.9</v>
      </c>
      <c r="E78" s="32" t="s">
        <v>55</v>
      </c>
      <c r="F78" s="3"/>
      <c r="G78" s="3">
        <v>537</v>
      </c>
      <c r="H78" s="124">
        <v>159</v>
      </c>
      <c r="I78" s="124">
        <v>39</v>
      </c>
      <c r="J78" s="124">
        <v>3</v>
      </c>
      <c r="K78" s="3">
        <v>81</v>
      </c>
      <c r="L78" s="3">
        <v>30</v>
      </c>
      <c r="M78" s="3">
        <v>86</v>
      </c>
      <c r="N78" s="23">
        <f>H78/G78</f>
        <v>0.29608938547486036</v>
      </c>
      <c r="O78" s="3">
        <v>2</v>
      </c>
      <c r="P78" s="123" t="s">
        <v>56</v>
      </c>
    </row>
    <row r="79" spans="1:16" ht="12.75">
      <c r="A79" s="1" t="s">
        <v>78</v>
      </c>
      <c r="B79" s="8" t="s">
        <v>90</v>
      </c>
      <c r="C79" s="2" t="s">
        <v>37</v>
      </c>
      <c r="D79" s="2">
        <v>25.9</v>
      </c>
      <c r="E79" s="32" t="s">
        <v>55</v>
      </c>
      <c r="F79" s="3"/>
      <c r="G79" s="3">
        <v>530</v>
      </c>
      <c r="H79" s="124">
        <v>156</v>
      </c>
      <c r="I79" s="124">
        <v>31</v>
      </c>
      <c r="J79" s="124">
        <v>3</v>
      </c>
      <c r="K79" s="3">
        <v>69</v>
      </c>
      <c r="L79" s="3">
        <v>17</v>
      </c>
      <c r="M79" s="3">
        <v>70</v>
      </c>
      <c r="N79" s="23">
        <f>H79/G79</f>
        <v>0.2943396226415094</v>
      </c>
      <c r="O79" s="3">
        <v>2</v>
      </c>
      <c r="P79" s="123" t="s">
        <v>57</v>
      </c>
    </row>
    <row r="80" spans="1:16" ht="12.75">
      <c r="A80" s="1" t="s">
        <v>78</v>
      </c>
      <c r="B80" s="8">
        <v>18</v>
      </c>
      <c r="C80" s="2" t="s">
        <v>37</v>
      </c>
      <c r="D80" s="2">
        <v>25.9</v>
      </c>
      <c r="E80" s="32" t="s">
        <v>55</v>
      </c>
      <c r="F80" s="3"/>
      <c r="G80" s="3">
        <v>522</v>
      </c>
      <c r="H80" s="124">
        <v>152</v>
      </c>
      <c r="I80" s="124">
        <v>31</v>
      </c>
      <c r="J80" s="124">
        <v>3</v>
      </c>
      <c r="K80" s="3">
        <v>77</v>
      </c>
      <c r="L80" s="3">
        <v>22</v>
      </c>
      <c r="M80" s="3">
        <v>74</v>
      </c>
      <c r="N80" s="23">
        <v>0.291187739464</v>
      </c>
      <c r="O80" s="3">
        <v>2</v>
      </c>
      <c r="P80" s="123" t="s">
        <v>58</v>
      </c>
    </row>
    <row r="81" spans="1:16" s="40" customFormat="1" ht="15">
      <c r="A81" s="99" t="s">
        <v>78</v>
      </c>
      <c r="B81" s="97">
        <f>(B77+B80)/2</f>
        <v>15.5</v>
      </c>
      <c r="C81" s="100" t="s">
        <v>37</v>
      </c>
      <c r="D81" s="100">
        <v>25.9</v>
      </c>
      <c r="E81" s="127" t="s">
        <v>55</v>
      </c>
      <c r="F81" s="84"/>
      <c r="G81" s="91">
        <f>(G78*0.85+G79*1.15+G80)/3</f>
        <v>529.3166666666667</v>
      </c>
      <c r="H81" s="91">
        <f>(H78*0.85+H79*1.15+H80)/3</f>
        <v>155.51666666666665</v>
      </c>
      <c r="I81" s="91">
        <f>(I78*0.85+I79*1.15+I80)/3</f>
        <v>33.266666666666666</v>
      </c>
      <c r="J81" s="91">
        <f>(J78*0.85+J79*1.15+J80)/3</f>
        <v>3</v>
      </c>
      <c r="K81" s="91">
        <f>(K77+K78*0.85+K79*1.15+K80)/4</f>
        <v>75.05</v>
      </c>
      <c r="L81" s="91">
        <f>(L77+L78*0.85+L79*1.15+L80)/4</f>
        <v>23.7625</v>
      </c>
      <c r="M81" s="91">
        <f>(M77+M78*0.85+M79*1.15+M80)/4</f>
        <v>76.9</v>
      </c>
      <c r="N81" s="93">
        <f>(N77+N78*0.85+N79*1.15+N80)/4</f>
        <v>0.2978385707888418</v>
      </c>
      <c r="O81" s="91">
        <f>(O77+O78*0.85+O79*1.15+O80)/4</f>
        <v>2.25</v>
      </c>
      <c r="P81" s="126"/>
    </row>
    <row r="82" spans="1:16" ht="12.75">
      <c r="A82" s="1" t="s">
        <v>80</v>
      </c>
      <c r="B82" s="8">
        <v>15</v>
      </c>
      <c r="C82" s="2" t="s">
        <v>81</v>
      </c>
      <c r="D82" s="2">
        <v>29.3</v>
      </c>
      <c r="E82" s="3" t="s">
        <v>63</v>
      </c>
      <c r="F82" s="3" t="s">
        <v>35</v>
      </c>
      <c r="G82" s="3" t="s">
        <v>90</v>
      </c>
      <c r="H82" s="3" t="s">
        <v>90</v>
      </c>
      <c r="I82" s="3" t="s">
        <v>90</v>
      </c>
      <c r="J82" s="3" t="s">
        <v>90</v>
      </c>
      <c r="K82" s="3">
        <v>80</v>
      </c>
      <c r="L82" s="3">
        <v>24</v>
      </c>
      <c r="M82" s="3">
        <v>90</v>
      </c>
      <c r="N82" s="23">
        <v>0.274</v>
      </c>
      <c r="O82" s="3">
        <v>6</v>
      </c>
      <c r="P82" s="123" t="s">
        <v>51</v>
      </c>
    </row>
    <row r="83" spans="1:16" ht="12.75">
      <c r="A83" s="1" t="s">
        <v>80</v>
      </c>
      <c r="B83" s="8" t="s">
        <v>90</v>
      </c>
      <c r="C83" s="2" t="s">
        <v>81</v>
      </c>
      <c r="D83" s="2">
        <v>29.3</v>
      </c>
      <c r="E83" s="3" t="s">
        <v>35</v>
      </c>
      <c r="F83" s="3"/>
      <c r="G83" s="3">
        <v>579</v>
      </c>
      <c r="H83" s="124">
        <v>163</v>
      </c>
      <c r="I83" s="124">
        <v>29</v>
      </c>
      <c r="J83" s="124">
        <v>2</v>
      </c>
      <c r="K83" s="3">
        <v>80</v>
      </c>
      <c r="L83" s="3">
        <v>26</v>
      </c>
      <c r="M83" s="3">
        <v>97</v>
      </c>
      <c r="N83" s="23">
        <f>H83/G83</f>
        <v>0.2815198618307427</v>
      </c>
      <c r="O83" s="3">
        <v>6</v>
      </c>
      <c r="P83" s="123" t="s">
        <v>56</v>
      </c>
    </row>
    <row r="84" spans="1:16" ht="12.75">
      <c r="A84" s="1" t="s">
        <v>80</v>
      </c>
      <c r="B84" s="8" t="s">
        <v>90</v>
      </c>
      <c r="C84" s="2" t="s">
        <v>81</v>
      </c>
      <c r="D84" s="2">
        <v>29.3</v>
      </c>
      <c r="E84" s="3" t="s">
        <v>63</v>
      </c>
      <c r="F84" s="3"/>
      <c r="G84" s="3">
        <v>597</v>
      </c>
      <c r="H84" s="124">
        <v>168</v>
      </c>
      <c r="I84" s="124">
        <v>31</v>
      </c>
      <c r="J84" s="124">
        <v>2</v>
      </c>
      <c r="K84" s="3">
        <v>80</v>
      </c>
      <c r="L84" s="3">
        <v>25</v>
      </c>
      <c r="M84" s="3">
        <v>100</v>
      </c>
      <c r="N84" s="23">
        <f>H84/G84</f>
        <v>0.2814070351758794</v>
      </c>
      <c r="O84" s="3">
        <v>6</v>
      </c>
      <c r="P84" s="123" t="s">
        <v>57</v>
      </c>
    </row>
    <row r="85" spans="1:16" ht="12.75">
      <c r="A85" s="1" t="s">
        <v>80</v>
      </c>
      <c r="B85" s="8">
        <v>21</v>
      </c>
      <c r="C85" s="2" t="s">
        <v>81</v>
      </c>
      <c r="D85" s="2">
        <v>29.3</v>
      </c>
      <c r="E85" s="3" t="s">
        <v>35</v>
      </c>
      <c r="F85" s="3"/>
      <c r="G85" s="3">
        <v>544</v>
      </c>
      <c r="H85" s="124">
        <v>147</v>
      </c>
      <c r="I85" s="124">
        <v>26</v>
      </c>
      <c r="J85" s="124">
        <v>2</v>
      </c>
      <c r="K85" s="3">
        <v>73</v>
      </c>
      <c r="L85" s="3">
        <v>23</v>
      </c>
      <c r="M85" s="3">
        <v>89</v>
      </c>
      <c r="N85" s="23">
        <v>0.270220588235</v>
      </c>
      <c r="O85" s="3">
        <v>4</v>
      </c>
      <c r="P85" s="123" t="s">
        <v>58</v>
      </c>
    </row>
    <row r="86" spans="1:16" s="40" customFormat="1" ht="15">
      <c r="A86" s="99" t="s">
        <v>80</v>
      </c>
      <c r="B86" s="97">
        <f>(B82+B85)/2</f>
        <v>18</v>
      </c>
      <c r="C86" s="100" t="s">
        <v>81</v>
      </c>
      <c r="D86" s="100">
        <v>29.3</v>
      </c>
      <c r="E86" s="84" t="s">
        <v>63</v>
      </c>
      <c r="F86" s="84"/>
      <c r="G86" s="91">
        <f>(G83*0.85+G84*1.15+G85)/3</f>
        <v>574.2333333333332</v>
      </c>
      <c r="H86" s="91">
        <f>(H83*0.85+H84*1.15+H85)/3</f>
        <v>159.58333333333334</v>
      </c>
      <c r="I86" s="91">
        <f>(I83*0.85+I84*1.15+I85)/3</f>
        <v>28.766666666666666</v>
      </c>
      <c r="J86" s="91">
        <f>(J83*0.85+J84*1.15+J85)/3</f>
        <v>2</v>
      </c>
      <c r="K86" s="91">
        <f>(K82+K83*0.85+K84*1.15+K85)/4</f>
        <v>78.25</v>
      </c>
      <c r="L86" s="91">
        <f>(L82+L83*0.85+L84*1.15+L85)/4</f>
        <v>24.4625</v>
      </c>
      <c r="M86" s="91">
        <f>(M82+M83*0.85+M84*1.15+M85)/4</f>
        <v>94.1125</v>
      </c>
      <c r="N86" s="93">
        <f>(N82+N83*0.85+N84*1.15+N85)/4</f>
        <v>0.2767826403108481</v>
      </c>
      <c r="O86" s="91">
        <f>(O82+O83*0.85+O84*1.15+O85)/4</f>
        <v>5.5</v>
      </c>
      <c r="P86" s="126"/>
    </row>
    <row r="87" spans="1:16" ht="12.75">
      <c r="A87" s="1" t="s">
        <v>83</v>
      </c>
      <c r="B87" s="8">
        <v>17</v>
      </c>
      <c r="C87" s="2" t="s">
        <v>84</v>
      </c>
      <c r="D87" s="3">
        <v>21.9</v>
      </c>
      <c r="E87" s="3" t="s">
        <v>63</v>
      </c>
      <c r="F87" s="3"/>
      <c r="G87" s="3" t="s">
        <v>90</v>
      </c>
      <c r="H87" s="3" t="s">
        <v>90</v>
      </c>
      <c r="I87" s="3" t="s">
        <v>90</v>
      </c>
      <c r="J87" s="3" t="s">
        <v>90</v>
      </c>
      <c r="K87" s="3">
        <v>70</v>
      </c>
      <c r="L87" s="3">
        <v>27</v>
      </c>
      <c r="M87" s="3">
        <v>85</v>
      </c>
      <c r="N87" s="23">
        <v>0.277</v>
      </c>
      <c r="O87" s="3">
        <v>2</v>
      </c>
      <c r="P87" s="123" t="s">
        <v>51</v>
      </c>
    </row>
    <row r="88" spans="1:16" ht="12.75">
      <c r="A88" s="1" t="s">
        <v>83</v>
      </c>
      <c r="B88" s="8" t="s">
        <v>90</v>
      </c>
      <c r="C88" s="2" t="s">
        <v>84</v>
      </c>
      <c r="D88" s="3">
        <v>21.9</v>
      </c>
      <c r="E88" s="3" t="s">
        <v>63</v>
      </c>
      <c r="F88" s="3"/>
      <c r="G88" s="3">
        <v>583</v>
      </c>
      <c r="H88" s="3">
        <v>161</v>
      </c>
      <c r="I88" s="3">
        <v>30</v>
      </c>
      <c r="J88" s="3">
        <v>0</v>
      </c>
      <c r="K88" s="3">
        <v>72</v>
      </c>
      <c r="L88" s="3">
        <v>27</v>
      </c>
      <c r="M88" s="3">
        <v>76</v>
      </c>
      <c r="N88" s="23">
        <f>H88/G88</f>
        <v>0.27615780445969124</v>
      </c>
      <c r="O88" s="3">
        <v>3</v>
      </c>
      <c r="P88" s="123" t="s">
        <v>56</v>
      </c>
    </row>
    <row r="89" spans="1:16" ht="12.75">
      <c r="A89" s="1" t="s">
        <v>83</v>
      </c>
      <c r="B89" s="8">
        <v>22</v>
      </c>
      <c r="C89" s="2" t="s">
        <v>84</v>
      </c>
      <c r="D89" s="3">
        <v>21.9</v>
      </c>
      <c r="E89" s="3" t="s">
        <v>63</v>
      </c>
      <c r="F89" s="3"/>
      <c r="G89" s="3">
        <v>452</v>
      </c>
      <c r="H89" s="124">
        <v>121</v>
      </c>
      <c r="I89" s="124">
        <v>20</v>
      </c>
      <c r="J89" s="124">
        <v>1</v>
      </c>
      <c r="K89" s="3">
        <v>70</v>
      </c>
      <c r="L89" s="3">
        <v>25</v>
      </c>
      <c r="M89" s="3">
        <v>78</v>
      </c>
      <c r="N89" s="23">
        <f>H89/G89</f>
        <v>0.2676991150442478</v>
      </c>
      <c r="O89" s="3">
        <v>11</v>
      </c>
      <c r="P89" s="123" t="s">
        <v>57</v>
      </c>
    </row>
    <row r="90" spans="1:16" ht="12.75">
      <c r="A90" s="1" t="s">
        <v>83</v>
      </c>
      <c r="B90" s="8">
        <v>17</v>
      </c>
      <c r="C90" s="2" t="s">
        <v>84</v>
      </c>
      <c r="D90" s="3">
        <v>21.9</v>
      </c>
      <c r="E90" s="3" t="s">
        <v>63</v>
      </c>
      <c r="F90" s="3"/>
      <c r="G90" s="3">
        <v>571</v>
      </c>
      <c r="H90" s="124">
        <v>149</v>
      </c>
      <c r="I90" s="124">
        <v>29</v>
      </c>
      <c r="J90" s="124">
        <v>0</v>
      </c>
      <c r="K90" s="3">
        <v>81</v>
      </c>
      <c r="L90" s="3">
        <v>27</v>
      </c>
      <c r="M90" s="3">
        <v>95</v>
      </c>
      <c r="N90" s="23">
        <v>0.260945709282</v>
      </c>
      <c r="O90" s="3">
        <v>2</v>
      </c>
      <c r="P90" s="123" t="s">
        <v>58</v>
      </c>
    </row>
    <row r="91" spans="1:16" s="40" customFormat="1" ht="15">
      <c r="A91" s="99" t="s">
        <v>83</v>
      </c>
      <c r="B91" s="97">
        <f>(B87+B89+B90)/3</f>
        <v>18.666666666666668</v>
      </c>
      <c r="C91" s="100" t="s">
        <v>84</v>
      </c>
      <c r="D91" s="84">
        <v>21.9</v>
      </c>
      <c r="E91" s="84" t="s">
        <v>63</v>
      </c>
      <c r="F91" s="84"/>
      <c r="G91" s="91">
        <f>(G88*0.85+G89*1.15+G90)/3</f>
        <v>528.7833333333333</v>
      </c>
      <c r="H91" s="91">
        <f>(H88*0.85+H89*1.15+H90)/3</f>
        <v>141.66666666666666</v>
      </c>
      <c r="I91" s="91">
        <f>(I88*0.85+I89*1.15+I90)/3</f>
        <v>25.833333333333332</v>
      </c>
      <c r="J91" s="91">
        <f>(J88*0.85+J89*1.15+J90)/3</f>
        <v>0.3833333333333333</v>
      </c>
      <c r="K91" s="91">
        <f>(K87+K88*0.85+K89*1.15+K90)/4</f>
        <v>73.175</v>
      </c>
      <c r="L91" s="91">
        <f>(L87+L88*0.85+L89*1.15+L90)/4</f>
        <v>26.425</v>
      </c>
      <c r="M91" s="91">
        <f>(M87+M88*0.85+M89*1.15+M90)/4</f>
        <v>83.57499999999999</v>
      </c>
      <c r="N91" s="93">
        <f>(N87+N88*0.85+N89*1.15+N90)/4</f>
        <v>0.27013345634340563</v>
      </c>
      <c r="O91" s="91">
        <f>(O87+O88*0.85+O89*1.15+O90)/4</f>
        <v>4.8</v>
      </c>
      <c r="P91" s="126"/>
    </row>
    <row r="92" spans="1:16" ht="12.75">
      <c r="A92" s="1" t="s">
        <v>87</v>
      </c>
      <c r="B92" s="8">
        <v>19</v>
      </c>
      <c r="C92" s="2" t="s">
        <v>11</v>
      </c>
      <c r="D92" s="2">
        <v>25.8</v>
      </c>
      <c r="E92" s="3" t="s">
        <v>63</v>
      </c>
      <c r="F92" s="3"/>
      <c r="G92" s="3" t="s">
        <v>90</v>
      </c>
      <c r="H92" s="3" t="s">
        <v>90</v>
      </c>
      <c r="I92" s="3" t="s">
        <v>90</v>
      </c>
      <c r="J92" s="3" t="s">
        <v>90</v>
      </c>
      <c r="K92" s="3">
        <v>70</v>
      </c>
      <c r="L92" s="3">
        <v>23</v>
      </c>
      <c r="M92" s="3">
        <v>76</v>
      </c>
      <c r="N92" s="23">
        <v>0.29</v>
      </c>
      <c r="O92" s="3">
        <v>0</v>
      </c>
      <c r="P92" s="123" t="s">
        <v>51</v>
      </c>
    </row>
    <row r="93" spans="1:16" ht="12.75">
      <c r="A93" s="1" t="s">
        <v>87</v>
      </c>
      <c r="B93" s="8" t="s">
        <v>90</v>
      </c>
      <c r="C93" s="2" t="s">
        <v>11</v>
      </c>
      <c r="D93" s="2">
        <v>25.8</v>
      </c>
      <c r="E93" s="3" t="s">
        <v>63</v>
      </c>
      <c r="F93" s="3"/>
      <c r="G93" s="3">
        <v>462</v>
      </c>
      <c r="H93" s="124">
        <v>133</v>
      </c>
      <c r="I93" s="124">
        <v>27</v>
      </c>
      <c r="J93" s="124">
        <v>3</v>
      </c>
      <c r="K93" s="3">
        <v>69</v>
      </c>
      <c r="L93" s="3">
        <v>21</v>
      </c>
      <c r="M93" s="3">
        <v>70</v>
      </c>
      <c r="N93" s="23">
        <f>H93/G93</f>
        <v>0.2878787878787879</v>
      </c>
      <c r="O93" s="3">
        <v>1</v>
      </c>
      <c r="P93" s="123" t="s">
        <v>56</v>
      </c>
    </row>
    <row r="94" spans="1:16" ht="12.75">
      <c r="A94" s="1" t="s">
        <v>87</v>
      </c>
      <c r="B94" s="8">
        <v>13</v>
      </c>
      <c r="C94" s="2" t="s">
        <v>11</v>
      </c>
      <c r="D94" s="2">
        <v>25.8</v>
      </c>
      <c r="E94" s="3" t="s">
        <v>63</v>
      </c>
      <c r="F94" s="3"/>
      <c r="G94" s="3">
        <v>510</v>
      </c>
      <c r="H94" s="124">
        <v>154</v>
      </c>
      <c r="I94" s="124">
        <v>33</v>
      </c>
      <c r="J94" s="124">
        <v>2</v>
      </c>
      <c r="K94" s="3">
        <v>83</v>
      </c>
      <c r="L94" s="3">
        <v>21</v>
      </c>
      <c r="M94" s="3">
        <v>84</v>
      </c>
      <c r="N94" s="23">
        <f>H94/G94</f>
        <v>0.30196078431372547</v>
      </c>
      <c r="O94" s="3">
        <v>0</v>
      </c>
      <c r="P94" s="123" t="s">
        <v>57</v>
      </c>
    </row>
    <row r="95" spans="1:16" ht="12.75">
      <c r="A95" s="1" t="s">
        <v>87</v>
      </c>
      <c r="B95" s="8">
        <v>26</v>
      </c>
      <c r="C95" s="2" t="s">
        <v>11</v>
      </c>
      <c r="D95" s="2">
        <v>25.8</v>
      </c>
      <c r="E95" s="3" t="s">
        <v>63</v>
      </c>
      <c r="F95" s="3"/>
      <c r="G95" s="3">
        <v>432</v>
      </c>
      <c r="H95" s="124">
        <v>122</v>
      </c>
      <c r="I95" s="124">
        <v>24</v>
      </c>
      <c r="J95" s="124">
        <v>3</v>
      </c>
      <c r="K95" s="3">
        <v>66</v>
      </c>
      <c r="L95" s="3">
        <v>22</v>
      </c>
      <c r="M95" s="3">
        <v>67</v>
      </c>
      <c r="N95" s="23">
        <v>0.282407407407</v>
      </c>
      <c r="O95" s="3">
        <v>0</v>
      </c>
      <c r="P95" s="123" t="s">
        <v>58</v>
      </c>
    </row>
    <row r="96" spans="1:16" s="40" customFormat="1" ht="15">
      <c r="A96" s="99" t="s">
        <v>87</v>
      </c>
      <c r="B96" s="97">
        <f>(B92+B94+B95)/3</f>
        <v>19.333333333333332</v>
      </c>
      <c r="C96" s="100" t="s">
        <v>11</v>
      </c>
      <c r="D96" s="100">
        <v>25.8</v>
      </c>
      <c r="E96" s="84" t="s">
        <v>63</v>
      </c>
      <c r="F96" s="84"/>
      <c r="G96" s="91">
        <f>(G93*0.85+G94*1.15+G95)/3</f>
        <v>470.40000000000003</v>
      </c>
      <c r="H96" s="91">
        <f>(H93*0.85+H94*1.15+H95)/3</f>
        <v>137.38333333333333</v>
      </c>
      <c r="I96" s="91">
        <f>(I93*0.85+I94*1.15+I95)/3</f>
        <v>28.299999999999997</v>
      </c>
      <c r="J96" s="91">
        <f>(J93*0.85+J94*1.15+J95)/3</f>
        <v>2.6166666666666667</v>
      </c>
      <c r="K96" s="91">
        <f>(K92+K93*0.85+K94*1.15+K95)/4</f>
        <v>72.525</v>
      </c>
      <c r="L96" s="91">
        <f>(L92+L93*0.85+L94*1.15+L95)/4</f>
        <v>21.75</v>
      </c>
      <c r="M96" s="91">
        <f>(M92+M93*0.85+M94*1.15+M95)/4</f>
        <v>74.775</v>
      </c>
      <c r="N96" s="93">
        <f>(N92+N93*0.85+N94*1.15+N95)/4</f>
        <v>0.2910898197661885</v>
      </c>
      <c r="O96" s="91">
        <f>(O92+O93*0.85+O94*1.15+O95)/4</f>
        <v>0.2125</v>
      </c>
      <c r="P96" s="126"/>
    </row>
    <row r="97" spans="1:16" ht="12.75">
      <c r="A97" s="28" t="s">
        <v>88</v>
      </c>
      <c r="B97" s="27">
        <v>20</v>
      </c>
      <c r="C97" s="29" t="s">
        <v>86</v>
      </c>
      <c r="D97" s="29">
        <v>30.7</v>
      </c>
      <c r="E97" s="30" t="s">
        <v>63</v>
      </c>
      <c r="F97" s="30" t="s">
        <v>55</v>
      </c>
      <c r="G97" s="3" t="s">
        <v>90</v>
      </c>
      <c r="H97" s="3" t="s">
        <v>90</v>
      </c>
      <c r="I97" s="3" t="s">
        <v>90</v>
      </c>
      <c r="J97" s="3" t="s">
        <v>90</v>
      </c>
      <c r="K97" s="30">
        <v>81</v>
      </c>
      <c r="L97" s="30">
        <v>16</v>
      </c>
      <c r="M97" s="30">
        <v>78</v>
      </c>
      <c r="N97" s="41">
        <v>0.29</v>
      </c>
      <c r="O97" s="30">
        <v>3</v>
      </c>
      <c r="P97" s="123" t="s">
        <v>51</v>
      </c>
    </row>
    <row r="98" spans="1:16" ht="12.75">
      <c r="A98" s="28" t="s">
        <v>88</v>
      </c>
      <c r="B98" s="27" t="s">
        <v>90</v>
      </c>
      <c r="C98" s="29" t="s">
        <v>86</v>
      </c>
      <c r="D98" s="29">
        <v>30.7</v>
      </c>
      <c r="E98" s="30" t="s">
        <v>55</v>
      </c>
      <c r="F98" s="3"/>
      <c r="G98" s="3">
        <v>613</v>
      </c>
      <c r="H98" s="124">
        <v>179</v>
      </c>
      <c r="I98" s="124">
        <v>39</v>
      </c>
      <c r="J98" s="124">
        <v>2</v>
      </c>
      <c r="K98" s="3">
        <v>88</v>
      </c>
      <c r="L98" s="3">
        <v>20</v>
      </c>
      <c r="M98" s="3">
        <v>89</v>
      </c>
      <c r="N98" s="23">
        <f>H98/G98</f>
        <v>0.29200652528548127</v>
      </c>
      <c r="O98" s="3">
        <v>4</v>
      </c>
      <c r="P98" s="123" t="s">
        <v>56</v>
      </c>
    </row>
    <row r="99" spans="1:16" ht="12.75">
      <c r="A99" s="28" t="s">
        <v>88</v>
      </c>
      <c r="B99" s="16">
        <v>18</v>
      </c>
      <c r="C99" s="29" t="s">
        <v>86</v>
      </c>
      <c r="D99" s="29">
        <v>30.7</v>
      </c>
      <c r="E99" s="30" t="s">
        <v>63</v>
      </c>
      <c r="F99" s="3"/>
      <c r="G99" s="3">
        <v>582</v>
      </c>
      <c r="H99" s="124">
        <v>167</v>
      </c>
      <c r="I99" s="124">
        <v>34</v>
      </c>
      <c r="J99" s="124">
        <v>2</v>
      </c>
      <c r="K99" s="3">
        <v>81</v>
      </c>
      <c r="L99" s="3">
        <v>16</v>
      </c>
      <c r="M99" s="3">
        <v>79</v>
      </c>
      <c r="N99" s="23">
        <f>H99/G99</f>
        <v>0.2869415807560137</v>
      </c>
      <c r="O99" s="3">
        <v>4</v>
      </c>
      <c r="P99" s="123" t="s">
        <v>57</v>
      </c>
    </row>
    <row r="100" spans="1:16" ht="12.75">
      <c r="A100" s="28" t="s">
        <v>88</v>
      </c>
      <c r="B100" s="19">
        <v>23</v>
      </c>
      <c r="C100" s="29" t="s">
        <v>86</v>
      </c>
      <c r="D100" s="29">
        <v>30.7</v>
      </c>
      <c r="E100" s="30" t="s">
        <v>63</v>
      </c>
      <c r="F100" s="3"/>
      <c r="G100" s="3">
        <v>545</v>
      </c>
      <c r="H100" s="124">
        <v>155</v>
      </c>
      <c r="I100" s="124">
        <v>33</v>
      </c>
      <c r="J100" s="124">
        <v>2</v>
      </c>
      <c r="K100" s="3">
        <v>73</v>
      </c>
      <c r="L100" s="3">
        <v>18</v>
      </c>
      <c r="M100" s="3">
        <v>70</v>
      </c>
      <c r="N100" s="23">
        <v>0.284403669725</v>
      </c>
      <c r="O100" s="3">
        <v>2</v>
      </c>
      <c r="P100" s="123" t="s">
        <v>58</v>
      </c>
    </row>
    <row r="101" spans="1:16" s="40" customFormat="1" ht="15">
      <c r="A101" s="120" t="s">
        <v>88</v>
      </c>
      <c r="B101" s="97">
        <f>(B97+B99+B100)/3</f>
        <v>20.333333333333332</v>
      </c>
      <c r="C101" s="121" t="s">
        <v>86</v>
      </c>
      <c r="D101" s="121">
        <v>30.7</v>
      </c>
      <c r="E101" s="122" t="s">
        <v>63</v>
      </c>
      <c r="F101" s="122"/>
      <c r="G101" s="91">
        <f>(G98*0.85+G99*1.15+G100)/3</f>
        <v>578.4499999999999</v>
      </c>
      <c r="H101" s="91">
        <f>(H98*0.85+H99*1.15+H100)/3</f>
        <v>166.4</v>
      </c>
      <c r="I101" s="91">
        <f>(I98*0.85+I99*1.15+I100)/3</f>
        <v>35.083333333333336</v>
      </c>
      <c r="J101" s="91">
        <f>(J98*0.85+J99*1.15+J100)/3</f>
        <v>2</v>
      </c>
      <c r="K101" s="91">
        <f>(K97+K98*0.85+K99*1.15+K100)/4</f>
        <v>80.4875</v>
      </c>
      <c r="L101" s="91">
        <f>(L97+L98*0.85+L99*1.15+L100)/4</f>
        <v>17.35</v>
      </c>
      <c r="M101" s="91">
        <f>(M97+M98*0.85+M99*1.15+M100)/4</f>
        <v>78.625</v>
      </c>
      <c r="N101" s="93">
        <f>(N97+N98*0.85+N99*1.15+N100)/4</f>
        <v>0.2881480085217687</v>
      </c>
      <c r="O101" s="91">
        <f>(O97+O98*0.85+O99*1.15+O100)/4</f>
        <v>3.25</v>
      </c>
      <c r="P101" s="126"/>
    </row>
    <row r="102" spans="1:16" ht="12.75">
      <c r="A102" s="35" t="s">
        <v>92</v>
      </c>
      <c r="B102" s="124">
        <v>21</v>
      </c>
      <c r="C102" s="33" t="s">
        <v>13</v>
      </c>
      <c r="D102" s="33">
        <v>35.3</v>
      </c>
      <c r="E102" s="34" t="s">
        <v>63</v>
      </c>
      <c r="F102" s="34"/>
      <c r="G102" s="3" t="s">
        <v>90</v>
      </c>
      <c r="H102" s="3" t="s">
        <v>90</v>
      </c>
      <c r="I102" s="3" t="s">
        <v>90</v>
      </c>
      <c r="J102" s="3" t="s">
        <v>90</v>
      </c>
      <c r="K102" s="34">
        <v>70</v>
      </c>
      <c r="L102" s="34">
        <v>27</v>
      </c>
      <c r="M102" s="34">
        <v>85</v>
      </c>
      <c r="N102" s="42">
        <v>0.262</v>
      </c>
      <c r="O102" s="34">
        <v>0</v>
      </c>
      <c r="P102" s="123" t="s">
        <v>51</v>
      </c>
    </row>
    <row r="103" spans="1:16" ht="12.75">
      <c r="A103" s="35" t="s">
        <v>92</v>
      </c>
      <c r="B103" s="124" t="s">
        <v>90</v>
      </c>
      <c r="C103" s="33" t="s">
        <v>13</v>
      </c>
      <c r="D103" s="33">
        <v>35.3</v>
      </c>
      <c r="E103" s="34" t="s">
        <v>63</v>
      </c>
      <c r="F103" s="103"/>
      <c r="G103" s="124">
        <v>448</v>
      </c>
      <c r="H103" s="124">
        <v>115</v>
      </c>
      <c r="I103" s="124">
        <v>18</v>
      </c>
      <c r="J103" s="124">
        <v>0</v>
      </c>
      <c r="K103" s="124">
        <v>74</v>
      </c>
      <c r="L103" s="124">
        <v>29</v>
      </c>
      <c r="M103" s="124">
        <v>84</v>
      </c>
      <c r="N103" s="23">
        <f>H103/G103</f>
        <v>0.25669642857142855</v>
      </c>
      <c r="O103" s="37">
        <v>0</v>
      </c>
      <c r="P103" s="123" t="s">
        <v>56</v>
      </c>
    </row>
    <row r="104" spans="1:16" ht="12.75">
      <c r="A104" s="35" t="s">
        <v>92</v>
      </c>
      <c r="B104" s="124">
        <v>16</v>
      </c>
      <c r="C104" s="33" t="s">
        <v>13</v>
      </c>
      <c r="D104" s="33">
        <v>35.3</v>
      </c>
      <c r="E104" s="34" t="s">
        <v>63</v>
      </c>
      <c r="F104" s="103"/>
      <c r="G104" s="124">
        <v>424</v>
      </c>
      <c r="H104" s="124">
        <v>106</v>
      </c>
      <c r="I104" s="124">
        <v>17</v>
      </c>
      <c r="J104" s="124">
        <v>0</v>
      </c>
      <c r="K104" s="124">
        <v>67</v>
      </c>
      <c r="L104" s="124">
        <v>28</v>
      </c>
      <c r="M104" s="124">
        <v>82</v>
      </c>
      <c r="N104" s="23">
        <f>H104/G104</f>
        <v>0.25</v>
      </c>
      <c r="O104" s="37">
        <v>0</v>
      </c>
      <c r="P104" s="123" t="s">
        <v>57</v>
      </c>
    </row>
    <row r="105" spans="1:16" ht="12.75">
      <c r="A105" s="35" t="s">
        <v>92</v>
      </c>
      <c r="B105" s="124">
        <v>24</v>
      </c>
      <c r="C105" s="33" t="s">
        <v>13</v>
      </c>
      <c r="D105" s="33">
        <v>35.3</v>
      </c>
      <c r="E105" s="34" t="s">
        <v>63</v>
      </c>
      <c r="F105" s="103"/>
      <c r="G105" s="124">
        <v>427</v>
      </c>
      <c r="H105" s="124">
        <v>110</v>
      </c>
      <c r="I105" s="124">
        <v>15</v>
      </c>
      <c r="J105" s="124">
        <v>0</v>
      </c>
      <c r="K105" s="124">
        <v>69</v>
      </c>
      <c r="L105" s="124">
        <v>29</v>
      </c>
      <c r="M105" s="124">
        <v>86</v>
      </c>
      <c r="N105" s="128">
        <v>0.257611241218</v>
      </c>
      <c r="O105" s="124">
        <v>0</v>
      </c>
      <c r="P105" s="123" t="s">
        <v>58</v>
      </c>
    </row>
    <row r="106" spans="1:16" s="40" customFormat="1" ht="15">
      <c r="A106" s="129" t="s">
        <v>92</v>
      </c>
      <c r="B106" s="97">
        <f>(B102+B104+B105)/3</f>
        <v>20.333333333333332</v>
      </c>
      <c r="C106" s="130" t="s">
        <v>13</v>
      </c>
      <c r="D106" s="130">
        <v>35.3</v>
      </c>
      <c r="E106" s="131" t="s">
        <v>63</v>
      </c>
      <c r="F106" s="106"/>
      <c r="G106" s="91">
        <f>(G103*0.85+G104*1.15+G105)/3</f>
        <v>431.8</v>
      </c>
      <c r="H106" s="91">
        <f>(H103*0.85+H104*1.15+H105)/3</f>
        <v>109.88333333333333</v>
      </c>
      <c r="I106" s="91">
        <f>(I103*0.85+I104*1.15+I105)/3</f>
        <v>16.616666666666664</v>
      </c>
      <c r="J106" s="91">
        <f>(J103*0.85+J104*1.15+J105)/3</f>
        <v>0</v>
      </c>
      <c r="K106" s="91">
        <f>(K102+K103*0.85+K104*1.15+K105)/4</f>
        <v>69.7375</v>
      </c>
      <c r="L106" s="91">
        <f>(L102+L103*0.85+L104*1.15+L105)/4</f>
        <v>28.2125</v>
      </c>
      <c r="M106" s="91">
        <f>(M102+M103*0.85+M104*1.15+M105)/4</f>
        <v>84.175</v>
      </c>
      <c r="N106" s="93">
        <f>(N102+N103*0.85+N104*1.15+N105)/4</f>
        <v>0.2563258013759286</v>
      </c>
      <c r="O106" s="91">
        <f>(O102+O103*0.85+O104*1.15+O105)/4</f>
        <v>0</v>
      </c>
      <c r="P106" s="126"/>
    </row>
    <row r="107" spans="1:16" ht="12.75">
      <c r="A107" s="35" t="s">
        <v>93</v>
      </c>
      <c r="B107" s="124">
        <v>24</v>
      </c>
      <c r="C107" s="33" t="s">
        <v>4</v>
      </c>
      <c r="D107" s="33">
        <v>24.9</v>
      </c>
      <c r="E107" s="34" t="s">
        <v>63</v>
      </c>
      <c r="F107" s="37"/>
      <c r="G107" s="3" t="s">
        <v>90</v>
      </c>
      <c r="H107" s="3" t="s">
        <v>90</v>
      </c>
      <c r="I107" s="3" t="s">
        <v>90</v>
      </c>
      <c r="J107" s="3" t="s">
        <v>90</v>
      </c>
      <c r="K107" s="37">
        <v>72</v>
      </c>
      <c r="L107" s="37">
        <v>25</v>
      </c>
      <c r="M107" s="37">
        <v>88</v>
      </c>
      <c r="N107" s="44">
        <v>0.252</v>
      </c>
      <c r="O107" s="37">
        <v>0</v>
      </c>
      <c r="P107" s="123" t="s">
        <v>51</v>
      </c>
    </row>
    <row r="108" spans="1:16" ht="12.75">
      <c r="A108" s="35" t="s">
        <v>93</v>
      </c>
      <c r="B108" s="124" t="s">
        <v>90</v>
      </c>
      <c r="C108" s="33" t="s">
        <v>4</v>
      </c>
      <c r="D108" s="33">
        <v>24.9</v>
      </c>
      <c r="E108" s="34" t="s">
        <v>63</v>
      </c>
      <c r="F108" s="103"/>
      <c r="G108" s="124">
        <v>567</v>
      </c>
      <c r="H108" s="124">
        <v>155</v>
      </c>
      <c r="I108" s="124">
        <v>30</v>
      </c>
      <c r="J108" s="124">
        <v>4</v>
      </c>
      <c r="K108" s="132">
        <v>81</v>
      </c>
      <c r="L108" s="132">
        <v>29</v>
      </c>
      <c r="M108" s="132">
        <v>94</v>
      </c>
      <c r="N108" s="25">
        <f>H108/G108</f>
        <v>0.27336860670194</v>
      </c>
      <c r="O108" s="14">
        <v>0</v>
      </c>
      <c r="P108" s="123" t="s">
        <v>56</v>
      </c>
    </row>
    <row r="109" spans="1:16" ht="12.75">
      <c r="A109" s="35" t="s">
        <v>93</v>
      </c>
      <c r="B109" s="124">
        <v>17</v>
      </c>
      <c r="C109" s="33" t="s">
        <v>4</v>
      </c>
      <c r="D109" s="33">
        <v>24.9</v>
      </c>
      <c r="E109" s="34" t="s">
        <v>63</v>
      </c>
      <c r="F109" s="103"/>
      <c r="G109" s="124">
        <v>530</v>
      </c>
      <c r="H109" s="124">
        <v>141</v>
      </c>
      <c r="I109" s="124">
        <v>25</v>
      </c>
      <c r="J109" s="124">
        <v>2</v>
      </c>
      <c r="K109" s="124">
        <v>76</v>
      </c>
      <c r="L109" s="124">
        <v>30</v>
      </c>
      <c r="M109" s="124">
        <v>93</v>
      </c>
      <c r="N109" s="25">
        <f>H109/G109</f>
        <v>0.2660377358490566</v>
      </c>
      <c r="O109" s="14">
        <v>0</v>
      </c>
      <c r="P109" s="123" t="s">
        <v>57</v>
      </c>
    </row>
    <row r="110" spans="1:16" ht="12.75">
      <c r="A110" s="35" t="s">
        <v>93</v>
      </c>
      <c r="B110" s="124">
        <v>20</v>
      </c>
      <c r="C110" s="33" t="s">
        <v>4</v>
      </c>
      <c r="D110" s="33">
        <v>24.9</v>
      </c>
      <c r="E110" s="34" t="s">
        <v>63</v>
      </c>
      <c r="F110" s="103"/>
      <c r="G110" s="124">
        <v>554</v>
      </c>
      <c r="H110" s="124">
        <v>143</v>
      </c>
      <c r="I110" s="124">
        <v>29</v>
      </c>
      <c r="J110" s="124">
        <v>4</v>
      </c>
      <c r="K110" s="124">
        <v>76</v>
      </c>
      <c r="L110" s="124">
        <v>29</v>
      </c>
      <c r="M110" s="124">
        <v>97</v>
      </c>
      <c r="N110" s="128">
        <v>0.258122743682</v>
      </c>
      <c r="O110" s="124">
        <v>0</v>
      </c>
      <c r="P110" s="123" t="s">
        <v>58</v>
      </c>
    </row>
    <row r="111" spans="1:16" s="40" customFormat="1" ht="15">
      <c r="A111" s="129" t="s">
        <v>93</v>
      </c>
      <c r="B111" s="97">
        <f>(B107+B109+B110)/3</f>
        <v>20.333333333333332</v>
      </c>
      <c r="C111" s="130" t="s">
        <v>4</v>
      </c>
      <c r="D111" s="130">
        <v>24.9</v>
      </c>
      <c r="E111" s="131" t="s">
        <v>63</v>
      </c>
      <c r="F111" s="106"/>
      <c r="G111" s="91">
        <f>(G108*0.85+G109*1.15+G110)/3</f>
        <v>548.4833333333333</v>
      </c>
      <c r="H111" s="91">
        <f>(H108*0.85+H109*1.15+H110)/3</f>
        <v>145.63333333333333</v>
      </c>
      <c r="I111" s="91">
        <f>(I108*0.85+I109*1.15+I110)/3</f>
        <v>27.75</v>
      </c>
      <c r="J111" s="91">
        <f>(J108*0.85+J109*1.15+J110)/3</f>
        <v>3.233333333333333</v>
      </c>
      <c r="K111" s="91">
        <f>(K107+K108*0.85+K109*1.15+K110)/4</f>
        <v>76.0625</v>
      </c>
      <c r="L111" s="91">
        <f>(L107+L108*0.85+L109*1.15+L110)/4</f>
        <v>28.2875</v>
      </c>
      <c r="M111" s="91">
        <f>(M107+M108*0.85+M109*1.15+M110)/4</f>
        <v>92.96249999999999</v>
      </c>
      <c r="N111" s="93">
        <f>(N107+N108*0.85+N109*1.15+N110)/4</f>
        <v>0.26210736390126604</v>
      </c>
      <c r="O111" s="91">
        <f>(O107+O108*0.85+O109*1.15+O110)/4</f>
        <v>0</v>
      </c>
      <c r="P111" s="12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11"/>
  <sheetViews>
    <sheetView workbookViewId="0" topLeftCell="A1">
      <pane ySplit="1" topLeftCell="BM92" activePane="bottomLeft" state="frozen"/>
      <selection pane="topLeft" activeCell="A1" sqref="A1"/>
      <selection pane="bottomLeft" activeCell="K116" sqref="K116"/>
    </sheetView>
  </sheetViews>
  <sheetFormatPr defaultColWidth="9.140625" defaultRowHeight="12.75"/>
  <cols>
    <col min="1" max="1" width="19.8515625" style="0" bestFit="1" customWidth="1"/>
    <col min="16" max="16" width="9.8515625" style="0" customWidth="1"/>
  </cols>
  <sheetData>
    <row r="1" spans="1:16" ht="25.5">
      <c r="A1" s="10" t="s">
        <v>41</v>
      </c>
      <c r="B1" s="9" t="s">
        <v>40</v>
      </c>
      <c r="C1" s="11" t="s">
        <v>42</v>
      </c>
      <c r="D1" s="11" t="s">
        <v>43</v>
      </c>
      <c r="E1" s="11" t="s">
        <v>44</v>
      </c>
      <c r="F1" s="11" t="s">
        <v>45</v>
      </c>
      <c r="G1" s="31" t="s">
        <v>52</v>
      </c>
      <c r="H1" s="31" t="s">
        <v>53</v>
      </c>
      <c r="I1" s="31" t="s">
        <v>54</v>
      </c>
      <c r="J1" s="31" t="s">
        <v>55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  <c r="P1" s="49" t="s">
        <v>95</v>
      </c>
    </row>
    <row r="2" spans="1:16" ht="12.75">
      <c r="A2" s="5" t="s">
        <v>96</v>
      </c>
      <c r="B2" s="4">
        <v>1</v>
      </c>
      <c r="C2" s="6" t="s">
        <v>32</v>
      </c>
      <c r="D2" s="6">
        <v>27.3</v>
      </c>
      <c r="E2" s="7" t="s">
        <v>54</v>
      </c>
      <c r="F2" s="7"/>
      <c r="G2" s="3" t="s">
        <v>90</v>
      </c>
      <c r="H2" s="3" t="s">
        <v>90</v>
      </c>
      <c r="I2" s="3" t="s">
        <v>90</v>
      </c>
      <c r="J2" s="3" t="s">
        <v>90</v>
      </c>
      <c r="K2" s="7">
        <v>95</v>
      </c>
      <c r="L2" s="7">
        <v>30</v>
      </c>
      <c r="M2" s="7">
        <v>105</v>
      </c>
      <c r="N2" s="22">
        <v>0.294</v>
      </c>
      <c r="O2" s="7">
        <v>15</v>
      </c>
      <c r="P2" s="123" t="s">
        <v>51</v>
      </c>
    </row>
    <row r="3" spans="1:16" ht="12.75">
      <c r="A3" s="5" t="s">
        <v>96</v>
      </c>
      <c r="B3" s="4" t="s">
        <v>90</v>
      </c>
      <c r="C3" s="6" t="s">
        <v>32</v>
      </c>
      <c r="D3" s="6">
        <v>27.3</v>
      </c>
      <c r="E3" s="3" t="s">
        <v>54</v>
      </c>
      <c r="F3" s="3"/>
      <c r="G3" s="13">
        <v>577</v>
      </c>
      <c r="H3" s="14">
        <v>165</v>
      </c>
      <c r="I3" s="13">
        <v>40</v>
      </c>
      <c r="J3" s="13">
        <v>5</v>
      </c>
      <c r="K3" s="3">
        <v>90</v>
      </c>
      <c r="L3" s="3">
        <v>30</v>
      </c>
      <c r="M3" s="3">
        <v>104</v>
      </c>
      <c r="N3" s="26">
        <f>H3/G3</f>
        <v>0.28596187175043325</v>
      </c>
      <c r="O3" s="3">
        <v>16</v>
      </c>
      <c r="P3" s="123" t="s">
        <v>56</v>
      </c>
    </row>
    <row r="4" spans="1:16" ht="12.75">
      <c r="A4" s="5" t="s">
        <v>96</v>
      </c>
      <c r="B4" s="4">
        <v>2</v>
      </c>
      <c r="C4" s="6" t="s">
        <v>32</v>
      </c>
      <c r="D4" s="6">
        <v>27.3</v>
      </c>
      <c r="E4" s="3" t="s">
        <v>54</v>
      </c>
      <c r="F4" s="3"/>
      <c r="G4" s="13">
        <v>533</v>
      </c>
      <c r="H4" s="14">
        <v>150</v>
      </c>
      <c r="I4" s="13">
        <v>36</v>
      </c>
      <c r="J4" s="13">
        <v>4</v>
      </c>
      <c r="K4" s="3">
        <v>84</v>
      </c>
      <c r="L4" s="3">
        <v>26</v>
      </c>
      <c r="M4" s="3">
        <v>91</v>
      </c>
      <c r="N4" s="26">
        <f>H4/G4</f>
        <v>0.28142589118198874</v>
      </c>
      <c r="O4" s="3">
        <v>12</v>
      </c>
      <c r="P4" s="123" t="s">
        <v>57</v>
      </c>
    </row>
    <row r="5" spans="1:16" ht="12.75">
      <c r="A5" s="5" t="s">
        <v>96</v>
      </c>
      <c r="B5" s="4">
        <v>1</v>
      </c>
      <c r="C5" s="6" t="s">
        <v>32</v>
      </c>
      <c r="D5" s="6">
        <v>27.3</v>
      </c>
      <c r="E5" s="3" t="s">
        <v>54</v>
      </c>
      <c r="F5" s="3"/>
      <c r="G5" s="13">
        <v>600</v>
      </c>
      <c r="H5" s="14">
        <v>172</v>
      </c>
      <c r="I5" s="13">
        <v>43</v>
      </c>
      <c r="J5" s="13">
        <v>4</v>
      </c>
      <c r="K5" s="3">
        <v>102</v>
      </c>
      <c r="L5" s="3">
        <v>32</v>
      </c>
      <c r="M5" s="3">
        <v>109</v>
      </c>
      <c r="N5" s="23">
        <v>0.286666666667</v>
      </c>
      <c r="O5" s="3">
        <v>12</v>
      </c>
      <c r="P5" s="123" t="s">
        <v>58</v>
      </c>
    </row>
    <row r="6" spans="1:16" s="52" customFormat="1" ht="15">
      <c r="A6" s="133" t="s">
        <v>96</v>
      </c>
      <c r="B6" s="97">
        <f>(B2+B4+B5)/3</f>
        <v>1.3333333333333333</v>
      </c>
      <c r="C6" s="134" t="s">
        <v>32</v>
      </c>
      <c r="D6" s="134">
        <v>27.3</v>
      </c>
      <c r="E6" s="135" t="s">
        <v>54</v>
      </c>
      <c r="F6" s="135"/>
      <c r="G6" s="91">
        <f>(G3*0.85+G4*1.15+G5)/3</f>
        <v>567.8</v>
      </c>
      <c r="H6" s="91">
        <f>(H3*0.85+H4*1.15+H5)/3</f>
        <v>161.58333333333334</v>
      </c>
      <c r="I6" s="91">
        <f>(I3*0.85+I4*1.15+I5)/3</f>
        <v>39.46666666666667</v>
      </c>
      <c r="J6" s="91">
        <f>(J3*0.85+J4*1.15+J5)/3</f>
        <v>4.283333333333333</v>
      </c>
      <c r="K6" s="91">
        <f>(K2+K3*0.85+K4*1.15+K5)/4</f>
        <v>92.525</v>
      </c>
      <c r="L6" s="91">
        <f>(L2+L3*0.85+L4*1.15+L5)/4</f>
        <v>29.35</v>
      </c>
      <c r="M6" s="91">
        <f>(M2+M3*0.85+M4*1.15+M5)/4</f>
        <v>101.76249999999999</v>
      </c>
      <c r="N6" s="93">
        <f>(N2+N3*0.85+N4*1.15+N5)/4</f>
        <v>0.28684350812853887</v>
      </c>
      <c r="O6" s="91">
        <f>(O2+O3*0.85+O4*1.15+O5)/4</f>
        <v>13.6</v>
      </c>
      <c r="P6" s="126"/>
    </row>
    <row r="7" spans="1:16" ht="12.75">
      <c r="A7" s="1" t="s">
        <v>97</v>
      </c>
      <c r="B7" s="8">
        <v>2</v>
      </c>
      <c r="C7" s="2" t="s">
        <v>98</v>
      </c>
      <c r="D7" s="2">
        <v>28.2</v>
      </c>
      <c r="E7" s="3" t="s">
        <v>35</v>
      </c>
      <c r="F7" s="3" t="s">
        <v>118</v>
      </c>
      <c r="G7" s="3" t="s">
        <v>90</v>
      </c>
      <c r="H7" s="3" t="s">
        <v>90</v>
      </c>
      <c r="I7" s="3" t="s">
        <v>90</v>
      </c>
      <c r="J7" s="3" t="s">
        <v>90</v>
      </c>
      <c r="K7" s="3">
        <v>105</v>
      </c>
      <c r="L7" s="3">
        <v>7</v>
      </c>
      <c r="M7" s="3">
        <v>55</v>
      </c>
      <c r="N7" s="23">
        <v>0.294</v>
      </c>
      <c r="O7" s="3">
        <v>53</v>
      </c>
      <c r="P7" s="123" t="s">
        <v>51</v>
      </c>
    </row>
    <row r="8" spans="1:16" ht="12.75">
      <c r="A8" s="1" t="s">
        <v>97</v>
      </c>
      <c r="B8" s="8" t="s">
        <v>90</v>
      </c>
      <c r="C8" s="2" t="s">
        <v>98</v>
      </c>
      <c r="D8" s="2">
        <v>28.2</v>
      </c>
      <c r="E8" s="3" t="s">
        <v>54</v>
      </c>
      <c r="F8" s="3"/>
      <c r="G8" s="13">
        <v>595</v>
      </c>
      <c r="H8" s="14">
        <v>173</v>
      </c>
      <c r="I8" s="13">
        <v>22</v>
      </c>
      <c r="J8" s="13">
        <v>12</v>
      </c>
      <c r="K8" s="3">
        <v>97</v>
      </c>
      <c r="L8" s="3">
        <v>6</v>
      </c>
      <c r="M8" s="3">
        <v>48</v>
      </c>
      <c r="N8" s="26">
        <f>H8/G8</f>
        <v>0.2907563025210084</v>
      </c>
      <c r="O8" s="3">
        <v>56</v>
      </c>
      <c r="P8" s="123" t="s">
        <v>56</v>
      </c>
    </row>
    <row r="9" spans="1:16" ht="12.75">
      <c r="A9" s="1" t="s">
        <v>97</v>
      </c>
      <c r="B9" s="8">
        <v>4</v>
      </c>
      <c r="C9" s="2" t="s">
        <v>98</v>
      </c>
      <c r="D9" s="2">
        <v>28.2</v>
      </c>
      <c r="E9" s="3" t="s">
        <v>55</v>
      </c>
      <c r="F9" s="3"/>
      <c r="G9" s="13">
        <v>617</v>
      </c>
      <c r="H9" s="14">
        <v>183</v>
      </c>
      <c r="I9" s="13">
        <v>24</v>
      </c>
      <c r="J9" s="13">
        <v>12</v>
      </c>
      <c r="K9" s="3">
        <v>98</v>
      </c>
      <c r="L9" s="3">
        <v>6</v>
      </c>
      <c r="M9" s="3">
        <v>68</v>
      </c>
      <c r="N9" s="26">
        <f>H9/G9</f>
        <v>0.2965964343598055</v>
      </c>
      <c r="O9" s="3">
        <v>44</v>
      </c>
      <c r="P9" s="123" t="s">
        <v>57</v>
      </c>
    </row>
    <row r="10" spans="1:16" ht="12.75">
      <c r="A10" s="1" t="s">
        <v>97</v>
      </c>
      <c r="B10" s="8">
        <v>2</v>
      </c>
      <c r="C10" s="2" t="s">
        <v>98</v>
      </c>
      <c r="D10" s="2">
        <v>28.2</v>
      </c>
      <c r="E10" s="3" t="s">
        <v>54</v>
      </c>
      <c r="F10" s="3"/>
      <c r="G10" s="13">
        <v>627</v>
      </c>
      <c r="H10" s="14">
        <v>178</v>
      </c>
      <c r="I10" s="13">
        <v>24</v>
      </c>
      <c r="J10" s="13">
        <v>10</v>
      </c>
      <c r="K10" s="3">
        <v>107</v>
      </c>
      <c r="L10" s="3">
        <v>10</v>
      </c>
      <c r="M10" s="3">
        <v>53</v>
      </c>
      <c r="N10" s="23">
        <v>0.283891547049</v>
      </c>
      <c r="O10" s="3">
        <v>55</v>
      </c>
      <c r="P10" s="123" t="s">
        <v>58</v>
      </c>
    </row>
    <row r="11" spans="1:16" s="52" customFormat="1" ht="15">
      <c r="A11" s="136" t="s">
        <v>97</v>
      </c>
      <c r="B11" s="97">
        <f>(B7+B9+B10)/3</f>
        <v>2.6666666666666665</v>
      </c>
      <c r="C11" s="137" t="s">
        <v>98</v>
      </c>
      <c r="D11" s="137">
        <v>28.2</v>
      </c>
      <c r="E11" s="135" t="s">
        <v>54</v>
      </c>
      <c r="F11" s="135"/>
      <c r="G11" s="91">
        <f>(G8*0.85+G9*1.15+G10)/3</f>
        <v>614.1</v>
      </c>
      <c r="H11" s="91">
        <f>(H8*0.85+H9*1.15+H10)/3</f>
        <v>178.5</v>
      </c>
      <c r="I11" s="91">
        <f>(I8*0.85+I9*1.15+I10)/3</f>
        <v>23.433333333333334</v>
      </c>
      <c r="J11" s="91">
        <f>(J8*0.85+J9*1.15+J10)/3</f>
        <v>11.333333333333334</v>
      </c>
      <c r="K11" s="91">
        <f>(K7+K8*0.85+K9*1.15+K10)/4</f>
        <v>101.7875</v>
      </c>
      <c r="L11" s="91">
        <f>(L7+L8*0.85+L9*1.15+L10)/4</f>
        <v>7.25</v>
      </c>
      <c r="M11" s="91">
        <f>(M7+M8*0.85+M9*1.15+M10)/4</f>
        <v>56.75</v>
      </c>
      <c r="N11" s="93">
        <f>(N7+N8*0.85+N9*1.15+N10)/4</f>
        <v>0.29153007592640834</v>
      </c>
      <c r="O11" s="91">
        <f>(O7+O8*0.85+O9*1.15+O10)/4</f>
        <v>51.55</v>
      </c>
      <c r="P11" s="126"/>
    </row>
    <row r="12" spans="1:16" ht="12.75">
      <c r="A12" s="1" t="s">
        <v>99</v>
      </c>
      <c r="B12" s="8">
        <v>3</v>
      </c>
      <c r="C12" s="2" t="s">
        <v>27</v>
      </c>
      <c r="D12" s="2">
        <v>27.9</v>
      </c>
      <c r="E12" s="3" t="s">
        <v>54</v>
      </c>
      <c r="F12" s="3"/>
      <c r="G12" s="3" t="s">
        <v>90</v>
      </c>
      <c r="H12" s="3" t="s">
        <v>90</v>
      </c>
      <c r="I12" s="3" t="s">
        <v>90</v>
      </c>
      <c r="J12" s="3" t="s">
        <v>90</v>
      </c>
      <c r="K12" s="3">
        <v>105</v>
      </c>
      <c r="L12" s="3">
        <v>18</v>
      </c>
      <c r="M12" s="3">
        <v>75</v>
      </c>
      <c r="N12" s="23">
        <v>0.3</v>
      </c>
      <c r="O12" s="3">
        <v>18</v>
      </c>
      <c r="P12" s="123" t="s">
        <v>51</v>
      </c>
    </row>
    <row r="13" spans="1:16" ht="12.75">
      <c r="A13" s="1" t="s">
        <v>99</v>
      </c>
      <c r="B13" s="8" t="s">
        <v>90</v>
      </c>
      <c r="C13" s="2" t="s">
        <v>27</v>
      </c>
      <c r="D13" s="2">
        <v>27.9</v>
      </c>
      <c r="E13" s="3" t="s">
        <v>54</v>
      </c>
      <c r="F13" s="3"/>
      <c r="G13" s="13">
        <v>550</v>
      </c>
      <c r="H13" s="14">
        <v>166</v>
      </c>
      <c r="I13" s="13">
        <v>41</v>
      </c>
      <c r="J13" s="13">
        <v>3</v>
      </c>
      <c r="K13" s="3">
        <v>99</v>
      </c>
      <c r="L13" s="3">
        <v>16</v>
      </c>
      <c r="M13" s="3">
        <v>68</v>
      </c>
      <c r="N13" s="26">
        <f>H13/G13</f>
        <v>0.3018181818181818</v>
      </c>
      <c r="O13" s="3">
        <v>17</v>
      </c>
      <c r="P13" s="123" t="s">
        <v>56</v>
      </c>
    </row>
    <row r="14" spans="1:16" ht="12.75">
      <c r="A14" s="1" t="s">
        <v>99</v>
      </c>
      <c r="B14" s="8">
        <v>3</v>
      </c>
      <c r="C14" s="2" t="s">
        <v>27</v>
      </c>
      <c r="D14" s="2">
        <v>27.9</v>
      </c>
      <c r="E14" s="3" t="s">
        <v>54</v>
      </c>
      <c r="F14" s="3"/>
      <c r="G14" s="13">
        <v>517</v>
      </c>
      <c r="H14" s="14">
        <v>161</v>
      </c>
      <c r="I14" s="13">
        <v>42</v>
      </c>
      <c r="J14" s="13">
        <v>3</v>
      </c>
      <c r="K14" s="3">
        <v>89</v>
      </c>
      <c r="L14" s="3">
        <v>13</v>
      </c>
      <c r="M14" s="3">
        <v>66</v>
      </c>
      <c r="N14" s="26">
        <f>H14/G14</f>
        <v>0.3114119922630561</v>
      </c>
      <c r="O14" s="3">
        <v>15</v>
      </c>
      <c r="P14" s="123" t="s">
        <v>57</v>
      </c>
    </row>
    <row r="15" spans="1:16" ht="12.75">
      <c r="A15" s="1" t="s">
        <v>99</v>
      </c>
      <c r="B15" s="8">
        <v>4</v>
      </c>
      <c r="C15" s="2" t="s">
        <v>27</v>
      </c>
      <c r="D15" s="2">
        <v>27.9</v>
      </c>
      <c r="E15" s="3" t="s">
        <v>54</v>
      </c>
      <c r="F15" s="3"/>
      <c r="G15" s="13">
        <v>574</v>
      </c>
      <c r="H15" s="14">
        <v>166</v>
      </c>
      <c r="I15" s="13">
        <v>43</v>
      </c>
      <c r="J15" s="13">
        <v>4</v>
      </c>
      <c r="K15" s="3">
        <v>103</v>
      </c>
      <c r="L15" s="3">
        <v>19</v>
      </c>
      <c r="M15" s="3">
        <v>77</v>
      </c>
      <c r="N15" s="23">
        <v>0.289198606272</v>
      </c>
      <c r="O15" s="3">
        <v>19</v>
      </c>
      <c r="P15" s="123" t="s">
        <v>58</v>
      </c>
    </row>
    <row r="16" spans="1:16" s="52" customFormat="1" ht="15">
      <c r="A16" s="136" t="s">
        <v>99</v>
      </c>
      <c r="B16" s="97">
        <f>(B12+B14+B15)/3</f>
        <v>3.3333333333333335</v>
      </c>
      <c r="C16" s="137" t="s">
        <v>27</v>
      </c>
      <c r="D16" s="137">
        <v>27.9</v>
      </c>
      <c r="E16" s="135" t="s">
        <v>54</v>
      </c>
      <c r="F16" s="135"/>
      <c r="G16" s="91">
        <f>(G13*0.85+G14*1.15+G15)/3</f>
        <v>545.35</v>
      </c>
      <c r="H16" s="91">
        <f>(H13*0.85+H14*1.15+H15)/3</f>
        <v>164.08333333333334</v>
      </c>
      <c r="I16" s="91">
        <f>(I13*0.85+I14*1.15+I15)/3</f>
        <v>42.050000000000004</v>
      </c>
      <c r="J16" s="91">
        <f>(J13*0.85+J14*1.15+J15)/3</f>
        <v>3.3333333333333335</v>
      </c>
      <c r="K16" s="91">
        <f>(K12+K13*0.85+K14*1.15+K15)/4</f>
        <v>98.625</v>
      </c>
      <c r="L16" s="91">
        <f>(L12+L13*0.85+L14*1.15+L15)/4</f>
        <v>16.3875</v>
      </c>
      <c r="M16" s="91">
        <f>(M12+M13*0.85+M14*1.15+M15)/4</f>
        <v>71.425</v>
      </c>
      <c r="N16" s="93">
        <f>(N12+N13*0.85+N14*1.15+N15)/4</f>
        <v>0.30096696297999226</v>
      </c>
      <c r="O16" s="91">
        <f>(O12+O13*0.85+O14*1.15+O15)/4</f>
        <v>17.175</v>
      </c>
      <c r="P16" s="126"/>
    </row>
    <row r="17" spans="1:16" ht="12.75">
      <c r="A17" s="1" t="s">
        <v>103</v>
      </c>
      <c r="B17" s="8">
        <v>6</v>
      </c>
      <c r="C17" s="2" t="s">
        <v>6</v>
      </c>
      <c r="D17" s="2">
        <v>28.5</v>
      </c>
      <c r="E17" s="3" t="s">
        <v>54</v>
      </c>
      <c r="F17" s="3"/>
      <c r="G17" s="3" t="s">
        <v>90</v>
      </c>
      <c r="H17" s="3" t="s">
        <v>90</v>
      </c>
      <c r="I17" s="3" t="s">
        <v>90</v>
      </c>
      <c r="J17" s="3" t="s">
        <v>90</v>
      </c>
      <c r="K17" s="3">
        <v>90</v>
      </c>
      <c r="L17" s="3">
        <v>12</v>
      </c>
      <c r="M17" s="3">
        <v>65</v>
      </c>
      <c r="N17" s="23">
        <v>0.28</v>
      </c>
      <c r="O17" s="3">
        <v>26</v>
      </c>
      <c r="P17" s="123" t="s">
        <v>51</v>
      </c>
    </row>
    <row r="18" spans="1:16" ht="12.75">
      <c r="A18" s="1" t="s">
        <v>103</v>
      </c>
      <c r="B18" s="8" t="s">
        <v>90</v>
      </c>
      <c r="C18" s="2" t="s">
        <v>6</v>
      </c>
      <c r="D18" s="2">
        <v>28.5</v>
      </c>
      <c r="E18" s="3" t="s">
        <v>54</v>
      </c>
      <c r="F18" s="3"/>
      <c r="G18" s="13">
        <v>539</v>
      </c>
      <c r="H18" s="14">
        <v>155</v>
      </c>
      <c r="I18" s="13">
        <v>39</v>
      </c>
      <c r="J18" s="13">
        <v>4</v>
      </c>
      <c r="K18" s="3">
        <v>82</v>
      </c>
      <c r="L18" s="3">
        <v>9</v>
      </c>
      <c r="M18" s="3">
        <v>55</v>
      </c>
      <c r="N18" s="26">
        <f>H18/G18</f>
        <v>0.287569573283859</v>
      </c>
      <c r="O18" s="3">
        <v>23</v>
      </c>
      <c r="P18" s="123" t="s">
        <v>56</v>
      </c>
    </row>
    <row r="19" spans="1:16" ht="12.75">
      <c r="A19" s="1" t="s">
        <v>103</v>
      </c>
      <c r="B19" s="8">
        <v>1</v>
      </c>
      <c r="C19" s="2" t="s">
        <v>6</v>
      </c>
      <c r="D19" s="2">
        <v>28.5</v>
      </c>
      <c r="E19" s="3" t="s">
        <v>54</v>
      </c>
      <c r="F19" s="3"/>
      <c r="G19" s="13">
        <v>627</v>
      </c>
      <c r="H19" s="14">
        <v>185</v>
      </c>
      <c r="I19" s="13">
        <v>46</v>
      </c>
      <c r="J19" s="13">
        <v>5</v>
      </c>
      <c r="K19" s="3">
        <v>99</v>
      </c>
      <c r="L19" s="3">
        <v>10</v>
      </c>
      <c r="M19" s="3">
        <v>70</v>
      </c>
      <c r="N19" s="26">
        <f>H19/G19</f>
        <v>0.29505582137161085</v>
      </c>
      <c r="O19" s="3">
        <v>28</v>
      </c>
      <c r="P19" s="123" t="s">
        <v>57</v>
      </c>
    </row>
    <row r="20" spans="1:16" ht="12.75">
      <c r="A20" s="1" t="s">
        <v>103</v>
      </c>
      <c r="B20" s="8">
        <v>6</v>
      </c>
      <c r="C20" s="2" t="s">
        <v>6</v>
      </c>
      <c r="D20" s="2">
        <v>28.5</v>
      </c>
      <c r="E20" s="3" t="s">
        <v>54</v>
      </c>
      <c r="F20" s="3"/>
      <c r="G20" s="13">
        <v>559</v>
      </c>
      <c r="H20" s="14">
        <v>164</v>
      </c>
      <c r="I20" s="13">
        <v>41</v>
      </c>
      <c r="J20" s="13">
        <v>7</v>
      </c>
      <c r="K20" s="3">
        <v>94</v>
      </c>
      <c r="L20" s="3">
        <v>14</v>
      </c>
      <c r="M20" s="3">
        <v>57</v>
      </c>
      <c r="N20" s="23">
        <v>0.293381037567</v>
      </c>
      <c r="O20" s="3">
        <v>25</v>
      </c>
      <c r="P20" s="123" t="s">
        <v>58</v>
      </c>
    </row>
    <row r="21" spans="1:16" s="52" customFormat="1" ht="15">
      <c r="A21" s="136" t="s">
        <v>103</v>
      </c>
      <c r="B21" s="97">
        <f>(B17+B19+B20)/3</f>
        <v>4.333333333333333</v>
      </c>
      <c r="C21" s="137" t="s">
        <v>6</v>
      </c>
      <c r="D21" s="137">
        <v>28.5</v>
      </c>
      <c r="E21" s="135" t="s">
        <v>54</v>
      </c>
      <c r="F21" s="135"/>
      <c r="G21" s="91">
        <f>(G18*0.85+G19*1.15+G20)/3</f>
        <v>579.4</v>
      </c>
      <c r="H21" s="91">
        <f>(H18*0.85+H19*1.15+H20)/3</f>
        <v>169.5</v>
      </c>
      <c r="I21" s="91">
        <f>(I18*0.85+I19*1.15+I20)/3</f>
        <v>42.35</v>
      </c>
      <c r="J21" s="91">
        <f>(J18*0.85+J19*1.15+J20)/3</f>
        <v>5.383333333333333</v>
      </c>
      <c r="K21" s="91">
        <f>(K17+K18*0.85+K19*1.15+K20)/4</f>
        <v>91.88749999999999</v>
      </c>
      <c r="L21" s="91">
        <f>(L17+L18*0.85+L19*1.15+L20)/4</f>
        <v>11.2875</v>
      </c>
      <c r="M21" s="91">
        <f>(M17+M18*0.85+M19*1.15+M20)/4</f>
        <v>62.3125</v>
      </c>
      <c r="N21" s="93">
        <f>(N17+N18*0.85+N19*1.15+N20)/4</f>
        <v>0.28928234235890815</v>
      </c>
      <c r="O21" s="91">
        <f>(O17+O18*0.85+O19*1.15+O20)/4</f>
        <v>25.6875</v>
      </c>
      <c r="P21" s="126"/>
    </row>
    <row r="22" spans="1:16" ht="12.75">
      <c r="A22" s="1" t="s">
        <v>100</v>
      </c>
      <c r="B22" s="8">
        <v>4</v>
      </c>
      <c r="C22" s="2" t="s">
        <v>101</v>
      </c>
      <c r="D22" s="2">
        <v>38.1</v>
      </c>
      <c r="E22" s="3" t="s">
        <v>54</v>
      </c>
      <c r="F22" s="3"/>
      <c r="G22" s="3" t="s">
        <v>90</v>
      </c>
      <c r="H22" s="3" t="s">
        <v>90</v>
      </c>
      <c r="I22" s="3" t="s">
        <v>90</v>
      </c>
      <c r="J22" s="3" t="s">
        <v>90</v>
      </c>
      <c r="K22" s="3">
        <v>95</v>
      </c>
      <c r="L22" s="3">
        <v>28</v>
      </c>
      <c r="M22" s="3">
        <v>100</v>
      </c>
      <c r="N22" s="23">
        <v>0.285</v>
      </c>
      <c r="O22" s="3">
        <v>5</v>
      </c>
      <c r="P22" s="123" t="s">
        <v>51</v>
      </c>
    </row>
    <row r="23" spans="1:16" ht="12.75">
      <c r="A23" s="1" t="s">
        <v>100</v>
      </c>
      <c r="B23" s="8" t="s">
        <v>90</v>
      </c>
      <c r="C23" s="2" t="s">
        <v>101</v>
      </c>
      <c r="D23" s="2">
        <v>38.1</v>
      </c>
      <c r="E23" s="3" t="s">
        <v>54</v>
      </c>
      <c r="F23" s="3"/>
      <c r="G23" s="13">
        <v>539</v>
      </c>
      <c r="H23" s="14">
        <v>155</v>
      </c>
      <c r="I23" s="13">
        <v>36</v>
      </c>
      <c r="J23" s="13">
        <v>0</v>
      </c>
      <c r="K23" s="3">
        <v>92</v>
      </c>
      <c r="L23" s="3">
        <v>26</v>
      </c>
      <c r="M23" s="3">
        <v>101</v>
      </c>
      <c r="N23" s="26">
        <f>H23/G23</f>
        <v>0.287569573283859</v>
      </c>
      <c r="O23" s="3">
        <v>6</v>
      </c>
      <c r="P23" s="123" t="s">
        <v>56</v>
      </c>
    </row>
    <row r="24" spans="1:16" ht="12.75">
      <c r="A24" s="1" t="s">
        <v>100</v>
      </c>
      <c r="B24" s="8">
        <v>14</v>
      </c>
      <c r="C24" s="2" t="s">
        <v>101</v>
      </c>
      <c r="D24" s="2">
        <v>38.1</v>
      </c>
      <c r="E24" s="3" t="s">
        <v>54</v>
      </c>
      <c r="F24" s="3"/>
      <c r="G24" s="13">
        <v>511</v>
      </c>
      <c r="H24" s="14">
        <v>135</v>
      </c>
      <c r="I24" s="13">
        <v>33</v>
      </c>
      <c r="J24" s="13">
        <v>2</v>
      </c>
      <c r="K24" s="3">
        <v>76</v>
      </c>
      <c r="L24" s="3">
        <v>20</v>
      </c>
      <c r="M24" s="3">
        <v>88</v>
      </c>
      <c r="N24" s="26">
        <f>H24/G24</f>
        <v>0.26418786692759294</v>
      </c>
      <c r="O24" s="3">
        <v>5</v>
      </c>
      <c r="P24" s="123" t="s">
        <v>57</v>
      </c>
    </row>
    <row r="25" spans="1:16" ht="12.75">
      <c r="A25" s="1" t="s">
        <v>100</v>
      </c>
      <c r="B25" s="8">
        <v>3</v>
      </c>
      <c r="C25" s="2" t="s">
        <v>101</v>
      </c>
      <c r="D25" s="2">
        <v>38.1</v>
      </c>
      <c r="E25" s="3" t="s">
        <v>54</v>
      </c>
      <c r="F25" s="3"/>
      <c r="G25" s="13">
        <v>548</v>
      </c>
      <c r="H25" s="14">
        <v>154</v>
      </c>
      <c r="I25" s="13">
        <v>34</v>
      </c>
      <c r="J25" s="13">
        <v>0</v>
      </c>
      <c r="K25" s="3">
        <v>94</v>
      </c>
      <c r="L25" s="3">
        <v>29</v>
      </c>
      <c r="M25" s="3">
        <v>105</v>
      </c>
      <c r="N25" s="23">
        <v>0.28102189781</v>
      </c>
      <c r="O25" s="3">
        <v>5</v>
      </c>
      <c r="P25" s="123" t="s">
        <v>58</v>
      </c>
    </row>
    <row r="26" spans="1:16" s="52" customFormat="1" ht="15">
      <c r="A26" s="136" t="s">
        <v>100</v>
      </c>
      <c r="B26" s="97">
        <f>(B22+B24+B25)/3</f>
        <v>7</v>
      </c>
      <c r="C26" s="137" t="s">
        <v>101</v>
      </c>
      <c r="D26" s="137">
        <v>38.1</v>
      </c>
      <c r="E26" s="135" t="s">
        <v>54</v>
      </c>
      <c r="F26" s="135"/>
      <c r="G26" s="91">
        <f>(G23*0.85+G24*1.15+G25)/3</f>
        <v>531.2666666666667</v>
      </c>
      <c r="H26" s="91">
        <f>(H23*0.85+H24*1.15+H25)/3</f>
        <v>147</v>
      </c>
      <c r="I26" s="91">
        <f>(I23*0.85+I24*1.15+I25)/3</f>
        <v>34.18333333333333</v>
      </c>
      <c r="J26" s="91">
        <f>(J23*0.85+J24*1.15+J25)/3</f>
        <v>0.7666666666666666</v>
      </c>
      <c r="K26" s="91">
        <f>(K22+K23*0.85+K24*1.15+K25)/4</f>
        <v>88.64999999999999</v>
      </c>
      <c r="L26" s="91">
        <f>(L22+L23*0.85+L24*1.15+L25)/4</f>
        <v>25.525</v>
      </c>
      <c r="M26" s="91">
        <f>(M22+M23*0.85+M24*1.15+M25)/4</f>
        <v>98.01249999999999</v>
      </c>
      <c r="N26" s="93">
        <f>(N22+N23*0.85+N24*1.15+N25)/4</f>
        <v>0.278568020517003</v>
      </c>
      <c r="O26" s="91">
        <f>(O22+O23*0.85+O24*1.15+O25)/4</f>
        <v>5.2125</v>
      </c>
      <c r="P26" s="126"/>
    </row>
    <row r="27" spans="1:16" ht="12.75">
      <c r="A27" s="1" t="s">
        <v>102</v>
      </c>
      <c r="B27" s="8">
        <v>5</v>
      </c>
      <c r="C27" s="2" t="s">
        <v>91</v>
      </c>
      <c r="D27" s="2">
        <v>30.3</v>
      </c>
      <c r="E27" s="48" t="s">
        <v>35</v>
      </c>
      <c r="F27" s="3" t="s">
        <v>54</v>
      </c>
      <c r="G27" s="3" t="s">
        <v>90</v>
      </c>
      <c r="H27" s="3" t="s">
        <v>90</v>
      </c>
      <c r="I27" s="3" t="s">
        <v>90</v>
      </c>
      <c r="J27" s="3" t="s">
        <v>90</v>
      </c>
      <c r="K27" s="3">
        <v>85</v>
      </c>
      <c r="L27" s="3">
        <v>25</v>
      </c>
      <c r="M27" s="3">
        <v>85</v>
      </c>
      <c r="N27" s="23">
        <v>0.26</v>
      </c>
      <c r="O27" s="3">
        <v>25</v>
      </c>
      <c r="P27" s="123" t="s">
        <v>51</v>
      </c>
    </row>
    <row r="28" spans="1:16" ht="12.75">
      <c r="A28" s="1" t="s">
        <v>102</v>
      </c>
      <c r="B28" s="8" t="s">
        <v>90</v>
      </c>
      <c r="C28" s="2" t="s">
        <v>91</v>
      </c>
      <c r="D28" s="2">
        <v>30.3</v>
      </c>
      <c r="E28" s="3" t="s">
        <v>54</v>
      </c>
      <c r="F28" s="3"/>
      <c r="G28" s="13">
        <v>627</v>
      </c>
      <c r="H28" s="14">
        <v>173</v>
      </c>
      <c r="I28" s="13">
        <v>38</v>
      </c>
      <c r="J28" s="13">
        <v>3</v>
      </c>
      <c r="K28" s="3">
        <v>87</v>
      </c>
      <c r="L28" s="3">
        <v>26</v>
      </c>
      <c r="M28" s="3">
        <v>87</v>
      </c>
      <c r="N28" s="26">
        <f>H28/G28</f>
        <v>0.2759170653907496</v>
      </c>
      <c r="O28" s="3">
        <v>32</v>
      </c>
      <c r="P28" s="123" t="s">
        <v>56</v>
      </c>
    </row>
    <row r="29" spans="1:16" ht="12.75">
      <c r="A29" s="1" t="s">
        <v>102</v>
      </c>
      <c r="B29" s="8">
        <v>9</v>
      </c>
      <c r="C29" s="2" t="s">
        <v>91</v>
      </c>
      <c r="D29" s="2">
        <v>30.3</v>
      </c>
      <c r="E29" s="3" t="s">
        <v>54</v>
      </c>
      <c r="F29" s="3"/>
      <c r="G29" s="13">
        <v>640</v>
      </c>
      <c r="H29" s="14">
        <v>159</v>
      </c>
      <c r="I29" s="13">
        <v>35</v>
      </c>
      <c r="J29" s="13">
        <v>3</v>
      </c>
      <c r="K29" s="3">
        <v>85</v>
      </c>
      <c r="L29" s="3">
        <v>27</v>
      </c>
      <c r="M29" s="3">
        <v>79</v>
      </c>
      <c r="N29" s="26">
        <f>H29/G29</f>
        <v>0.2484375</v>
      </c>
      <c r="O29" s="3">
        <v>24</v>
      </c>
      <c r="P29" s="123" t="s">
        <v>57</v>
      </c>
    </row>
    <row r="30" spans="1:16" ht="12.75">
      <c r="A30" s="1" t="s">
        <v>102</v>
      </c>
      <c r="B30" s="8">
        <v>5</v>
      </c>
      <c r="C30" s="2" t="s">
        <v>91</v>
      </c>
      <c r="D30" s="2">
        <v>30.3</v>
      </c>
      <c r="E30" s="3" t="s">
        <v>54</v>
      </c>
      <c r="F30" s="3"/>
      <c r="G30" s="13">
        <v>659</v>
      </c>
      <c r="H30" s="14">
        <v>177</v>
      </c>
      <c r="I30" s="13">
        <v>37</v>
      </c>
      <c r="J30" s="13">
        <v>2</v>
      </c>
      <c r="K30" s="3">
        <v>93</v>
      </c>
      <c r="L30" s="3">
        <v>27</v>
      </c>
      <c r="M30" s="3">
        <v>84</v>
      </c>
      <c r="N30" s="23">
        <v>0.268588770865</v>
      </c>
      <c r="O30" s="3">
        <v>25</v>
      </c>
      <c r="P30" s="123" t="s">
        <v>58</v>
      </c>
    </row>
    <row r="31" spans="1:16" s="52" customFormat="1" ht="15">
      <c r="A31" s="136" t="s">
        <v>102</v>
      </c>
      <c r="B31" s="97">
        <f>(B27+B29+B30)/3</f>
        <v>6.333333333333333</v>
      </c>
      <c r="C31" s="137" t="s">
        <v>91</v>
      </c>
      <c r="D31" s="137">
        <v>30.3</v>
      </c>
      <c r="E31" s="135" t="s">
        <v>54</v>
      </c>
      <c r="F31" s="135"/>
      <c r="G31" s="91">
        <f>(G28*0.85+G29*1.15+G30)/3</f>
        <v>642.65</v>
      </c>
      <c r="H31" s="91">
        <f>(H28*0.85+H29*1.15+H30)/3</f>
        <v>168.96666666666667</v>
      </c>
      <c r="I31" s="91">
        <f>(I28*0.85+I29*1.15+I30)/3</f>
        <v>36.516666666666666</v>
      </c>
      <c r="J31" s="91">
        <f>(J28*0.85+J29*1.15+J30)/3</f>
        <v>2.6666666666666665</v>
      </c>
      <c r="K31" s="91">
        <f>(K27+K28*0.85+K29*1.15+K30)/4</f>
        <v>87.425</v>
      </c>
      <c r="L31" s="91">
        <f>(L27+L28*0.85+L29*1.15+L30)/4</f>
        <v>26.287499999999998</v>
      </c>
      <c r="M31" s="91">
        <f>(M27+M28*0.85+M29*1.15+M30)/4</f>
        <v>83.44999999999999</v>
      </c>
      <c r="N31" s="93">
        <f>(N27+N28*0.85+N29*1.15+N30)/4</f>
        <v>0.2622053503617843</v>
      </c>
      <c r="O31" s="91">
        <f>(O27+O28*0.85+O29*1.15+O30)/4</f>
        <v>26.2</v>
      </c>
      <c r="P31" s="126"/>
    </row>
    <row r="32" spans="1:16" ht="12.75">
      <c r="A32" s="1" t="s">
        <v>104</v>
      </c>
      <c r="B32" s="8">
        <v>7</v>
      </c>
      <c r="C32" s="2" t="s">
        <v>81</v>
      </c>
      <c r="D32" s="2">
        <v>24.2</v>
      </c>
      <c r="E32" s="3" t="s">
        <v>54</v>
      </c>
      <c r="F32" s="3" t="s">
        <v>55</v>
      </c>
      <c r="G32" s="3" t="s">
        <v>90</v>
      </c>
      <c r="H32" s="3" t="s">
        <v>90</v>
      </c>
      <c r="I32" s="3" t="s">
        <v>90</v>
      </c>
      <c r="J32" s="3" t="s">
        <v>90</v>
      </c>
      <c r="K32" s="3">
        <v>77</v>
      </c>
      <c r="L32" s="3">
        <v>25</v>
      </c>
      <c r="M32" s="3">
        <v>100</v>
      </c>
      <c r="N32" s="23">
        <v>0.285</v>
      </c>
      <c r="O32" s="3">
        <v>1</v>
      </c>
      <c r="P32" s="123" t="s">
        <v>51</v>
      </c>
    </row>
    <row r="33" spans="1:16" ht="12.75">
      <c r="A33" s="1" t="s">
        <v>104</v>
      </c>
      <c r="B33" s="8" t="s">
        <v>90</v>
      </c>
      <c r="C33" s="2" t="s">
        <v>81</v>
      </c>
      <c r="D33" s="2">
        <v>24.2</v>
      </c>
      <c r="E33" s="3" t="s">
        <v>54</v>
      </c>
      <c r="F33" s="3"/>
      <c r="G33" s="13">
        <v>603</v>
      </c>
      <c r="H33" s="14">
        <v>168</v>
      </c>
      <c r="I33" s="13">
        <v>41</v>
      </c>
      <c r="J33" s="13">
        <v>1</v>
      </c>
      <c r="K33" s="3">
        <v>77</v>
      </c>
      <c r="L33" s="3">
        <v>24</v>
      </c>
      <c r="M33" s="3">
        <v>100</v>
      </c>
      <c r="N33" s="26">
        <f>H33/G33</f>
        <v>0.27860696517412936</v>
      </c>
      <c r="O33" s="3">
        <v>1</v>
      </c>
      <c r="P33" s="123" t="s">
        <v>56</v>
      </c>
    </row>
    <row r="34" spans="1:16" ht="12.75">
      <c r="A34" s="1" t="s">
        <v>104</v>
      </c>
      <c r="B34" s="8">
        <v>5</v>
      </c>
      <c r="C34" s="2" t="s">
        <v>81</v>
      </c>
      <c r="D34" s="2">
        <v>24.2</v>
      </c>
      <c r="E34" s="3" t="s">
        <v>54</v>
      </c>
      <c r="F34" s="3"/>
      <c r="G34" s="13">
        <v>560</v>
      </c>
      <c r="H34" s="14">
        <v>160</v>
      </c>
      <c r="I34" s="13">
        <v>42</v>
      </c>
      <c r="J34" s="13">
        <v>1</v>
      </c>
      <c r="K34" s="3">
        <v>75</v>
      </c>
      <c r="L34" s="3">
        <v>26</v>
      </c>
      <c r="M34" s="3">
        <v>102</v>
      </c>
      <c r="N34" s="26">
        <f>H34/G34</f>
        <v>0.2857142857142857</v>
      </c>
      <c r="O34" s="3">
        <v>2</v>
      </c>
      <c r="P34" s="123" t="s">
        <v>57</v>
      </c>
    </row>
    <row r="35" spans="1:16" ht="12.75">
      <c r="A35" s="1" t="s">
        <v>104</v>
      </c>
      <c r="B35" s="8">
        <v>11</v>
      </c>
      <c r="C35" s="2" t="s">
        <v>81</v>
      </c>
      <c r="D35" s="2">
        <v>24.2</v>
      </c>
      <c r="E35" s="3" t="s">
        <v>54</v>
      </c>
      <c r="F35" s="3"/>
      <c r="G35" s="13">
        <v>604</v>
      </c>
      <c r="H35" s="14">
        <v>164</v>
      </c>
      <c r="I35" s="13">
        <v>39</v>
      </c>
      <c r="J35" s="13">
        <v>1</v>
      </c>
      <c r="K35" s="3">
        <v>75</v>
      </c>
      <c r="L35" s="3">
        <v>21</v>
      </c>
      <c r="M35" s="3">
        <v>95</v>
      </c>
      <c r="N35" s="23">
        <v>0.271523178808</v>
      </c>
      <c r="O35" s="3">
        <v>1</v>
      </c>
      <c r="P35" s="123" t="s">
        <v>58</v>
      </c>
    </row>
    <row r="36" spans="1:16" s="52" customFormat="1" ht="15">
      <c r="A36" s="136" t="s">
        <v>104</v>
      </c>
      <c r="B36" s="97">
        <f>(B32+B34+B35)/3</f>
        <v>7.666666666666667</v>
      </c>
      <c r="C36" s="137" t="s">
        <v>81</v>
      </c>
      <c r="D36" s="137">
        <v>24.2</v>
      </c>
      <c r="E36" s="135" t="s">
        <v>54</v>
      </c>
      <c r="F36" s="135"/>
      <c r="G36" s="91">
        <f>(G33*0.85+G34*1.15+G35)/3</f>
        <v>586.85</v>
      </c>
      <c r="H36" s="91">
        <f>(H33*0.85+H34*1.15+H35)/3</f>
        <v>163.6</v>
      </c>
      <c r="I36" s="91">
        <f>(I33*0.85+I34*1.15+I35)/3</f>
        <v>40.71666666666667</v>
      </c>
      <c r="J36" s="91">
        <f>(J33*0.85+J34*1.15+J35)/3</f>
        <v>1</v>
      </c>
      <c r="K36" s="91">
        <f>(K32+K33*0.85+K34*1.15+K35)/4</f>
        <v>75.925</v>
      </c>
      <c r="L36" s="91">
        <f>(L32+L33*0.85+L34*1.15+L35)/4</f>
        <v>24.075</v>
      </c>
      <c r="M36" s="91">
        <f>(M32+M33*0.85+M34*1.15+M35)/4</f>
        <v>99.325</v>
      </c>
      <c r="N36" s="93">
        <f>(N32+N33*0.85+N34*1.15+N35)/4</f>
        <v>0.2804776319443596</v>
      </c>
      <c r="O36" s="91">
        <f>(O32+O33*0.85+O34*1.15+O35)/4</f>
        <v>1.2875</v>
      </c>
      <c r="P36" s="126"/>
    </row>
    <row r="37" spans="1:16" ht="12.75">
      <c r="A37" s="1" t="s">
        <v>105</v>
      </c>
      <c r="B37" s="8">
        <v>8</v>
      </c>
      <c r="C37" s="2" t="s">
        <v>84</v>
      </c>
      <c r="D37" s="2">
        <v>23.6</v>
      </c>
      <c r="E37" s="3" t="s">
        <v>54</v>
      </c>
      <c r="F37" s="3"/>
      <c r="G37" s="3" t="s">
        <v>90</v>
      </c>
      <c r="H37" s="3" t="s">
        <v>90</v>
      </c>
      <c r="I37" s="3" t="s">
        <v>90</v>
      </c>
      <c r="J37" s="3" t="s">
        <v>90</v>
      </c>
      <c r="K37" s="3">
        <v>78</v>
      </c>
      <c r="L37" s="3">
        <v>19</v>
      </c>
      <c r="M37" s="3">
        <v>68</v>
      </c>
      <c r="N37" s="23">
        <v>0.265</v>
      </c>
      <c r="O37" s="3">
        <v>23</v>
      </c>
      <c r="P37" s="123" t="s">
        <v>51</v>
      </c>
    </row>
    <row r="38" spans="1:16" ht="12.75">
      <c r="A38" s="1" t="s">
        <v>105</v>
      </c>
      <c r="B38" s="8" t="s">
        <v>90</v>
      </c>
      <c r="C38" s="2" t="s">
        <v>84</v>
      </c>
      <c r="D38" s="2">
        <v>23.6</v>
      </c>
      <c r="E38" s="3" t="s">
        <v>54</v>
      </c>
      <c r="F38" s="3"/>
      <c r="G38" s="13">
        <v>543</v>
      </c>
      <c r="H38" s="14">
        <v>149</v>
      </c>
      <c r="I38" s="13">
        <v>28</v>
      </c>
      <c r="J38" s="13">
        <v>5</v>
      </c>
      <c r="K38" s="3">
        <v>82</v>
      </c>
      <c r="L38" s="3">
        <v>16</v>
      </c>
      <c r="M38" s="3">
        <v>70</v>
      </c>
      <c r="N38" s="26">
        <f>H38/G38</f>
        <v>0.27440147329650094</v>
      </c>
      <c r="O38" s="3">
        <v>22</v>
      </c>
      <c r="P38" s="123" t="s">
        <v>56</v>
      </c>
    </row>
    <row r="39" spans="1:16" ht="12.75">
      <c r="A39" s="1" t="s">
        <v>105</v>
      </c>
      <c r="B39" s="8">
        <v>6</v>
      </c>
      <c r="C39" s="2" t="s">
        <v>84</v>
      </c>
      <c r="D39" s="2">
        <v>23.6</v>
      </c>
      <c r="E39" s="3" t="s">
        <v>54</v>
      </c>
      <c r="F39" s="3"/>
      <c r="G39" s="13">
        <v>535</v>
      </c>
      <c r="H39" s="14">
        <v>135</v>
      </c>
      <c r="I39" s="13">
        <v>26</v>
      </c>
      <c r="J39" s="13">
        <v>7</v>
      </c>
      <c r="K39" s="3">
        <v>88</v>
      </c>
      <c r="L39" s="3">
        <v>19</v>
      </c>
      <c r="M39" s="3">
        <v>75</v>
      </c>
      <c r="N39" s="26">
        <f>H39/G39</f>
        <v>0.2523364485981308</v>
      </c>
      <c r="O39" s="3">
        <v>22</v>
      </c>
      <c r="P39" s="123" t="s">
        <v>57</v>
      </c>
    </row>
    <row r="40" spans="1:16" ht="12.75">
      <c r="A40" s="1" t="s">
        <v>105</v>
      </c>
      <c r="B40" s="8">
        <v>8</v>
      </c>
      <c r="C40" s="2" t="s">
        <v>84</v>
      </c>
      <c r="D40" s="2">
        <v>23.6</v>
      </c>
      <c r="E40" s="3" t="s">
        <v>54</v>
      </c>
      <c r="F40" s="3"/>
      <c r="G40" s="13">
        <v>569</v>
      </c>
      <c r="H40" s="14">
        <v>139</v>
      </c>
      <c r="I40" s="13">
        <v>32</v>
      </c>
      <c r="J40" s="13">
        <v>4</v>
      </c>
      <c r="K40" s="3">
        <v>90</v>
      </c>
      <c r="L40" s="3">
        <v>21</v>
      </c>
      <c r="M40" s="3">
        <v>79</v>
      </c>
      <c r="N40" s="23">
        <v>0.244288224956</v>
      </c>
      <c r="O40" s="3">
        <v>26</v>
      </c>
      <c r="P40" s="123" t="s">
        <v>58</v>
      </c>
    </row>
    <row r="41" spans="1:16" s="52" customFormat="1" ht="15">
      <c r="A41" s="136" t="s">
        <v>105</v>
      </c>
      <c r="B41" s="97">
        <f>(B37+B39+B40)/3</f>
        <v>7.333333333333333</v>
      </c>
      <c r="C41" s="137" t="s">
        <v>84</v>
      </c>
      <c r="D41" s="137">
        <v>23.6</v>
      </c>
      <c r="E41" s="135" t="s">
        <v>54</v>
      </c>
      <c r="F41" s="135"/>
      <c r="G41" s="91">
        <f>(G38*0.85+G39*1.15+G40)/3</f>
        <v>548.6</v>
      </c>
      <c r="H41" s="91">
        <f>(H38*0.85+H39*1.15+H40)/3</f>
        <v>140.29999999999998</v>
      </c>
      <c r="I41" s="91">
        <f>(I38*0.85+I39*1.15+I40)/3</f>
        <v>28.566666666666666</v>
      </c>
      <c r="J41" s="91">
        <f>(J38*0.85+J39*1.15+J40)/3</f>
        <v>5.433333333333333</v>
      </c>
      <c r="K41" s="91">
        <f>(K37+K38*0.85+K39*1.15+K40)/4</f>
        <v>84.725</v>
      </c>
      <c r="L41" s="91">
        <f>(L37+L38*0.85+L39*1.15+L40)/4</f>
        <v>18.8625</v>
      </c>
      <c r="M41" s="91">
        <f>(M37+M38*0.85+M39*1.15+M40)/4</f>
        <v>73.1875</v>
      </c>
      <c r="N41" s="93">
        <f>(N37+N38*0.85+N39*1.15+N40)/4</f>
        <v>0.258179098286469</v>
      </c>
      <c r="O41" s="91">
        <f>(O37+O38*0.85+O39*1.15+O40)/4</f>
        <v>23.25</v>
      </c>
      <c r="P41" s="126"/>
    </row>
    <row r="42" spans="1:16" ht="12.75">
      <c r="A42" s="1" t="s">
        <v>110</v>
      </c>
      <c r="B42" s="8">
        <v>13</v>
      </c>
      <c r="C42" s="2" t="s">
        <v>8</v>
      </c>
      <c r="D42" s="2">
        <v>34.7</v>
      </c>
      <c r="E42" s="3" t="s">
        <v>54</v>
      </c>
      <c r="F42" s="3"/>
      <c r="G42" s="3" t="s">
        <v>90</v>
      </c>
      <c r="H42" s="3" t="s">
        <v>90</v>
      </c>
      <c r="I42" s="3" t="s">
        <v>90</v>
      </c>
      <c r="J42" s="3" t="s">
        <v>90</v>
      </c>
      <c r="K42" s="3">
        <v>85</v>
      </c>
      <c r="L42" s="3">
        <v>12</v>
      </c>
      <c r="M42" s="3">
        <v>60</v>
      </c>
      <c r="N42" s="23">
        <v>0.295</v>
      </c>
      <c r="O42" s="3">
        <v>7</v>
      </c>
      <c r="P42" s="123" t="s">
        <v>51</v>
      </c>
    </row>
    <row r="43" spans="1:16" ht="12.75">
      <c r="A43" s="1" t="s">
        <v>110</v>
      </c>
      <c r="B43" s="8" t="s">
        <v>90</v>
      </c>
      <c r="C43" s="2" t="s">
        <v>60</v>
      </c>
      <c r="D43" s="2">
        <v>34.7</v>
      </c>
      <c r="E43" s="3" t="s">
        <v>54</v>
      </c>
      <c r="F43" s="3"/>
      <c r="G43" s="13">
        <v>545</v>
      </c>
      <c r="H43" s="14">
        <v>167</v>
      </c>
      <c r="I43" s="13">
        <v>34</v>
      </c>
      <c r="J43" s="13">
        <v>2</v>
      </c>
      <c r="K43" s="3">
        <v>84</v>
      </c>
      <c r="L43" s="3">
        <v>10</v>
      </c>
      <c r="M43" s="3">
        <v>60</v>
      </c>
      <c r="N43" s="26">
        <f>H43/G43</f>
        <v>0.30642201834862387</v>
      </c>
      <c r="O43" s="3">
        <v>5</v>
      </c>
      <c r="P43" s="123" t="s">
        <v>56</v>
      </c>
    </row>
    <row r="44" spans="1:16" ht="12.75">
      <c r="A44" s="1" t="s">
        <v>110</v>
      </c>
      <c r="B44" s="8">
        <v>8</v>
      </c>
      <c r="C44" s="2" t="s">
        <v>8</v>
      </c>
      <c r="D44" s="2">
        <v>34.7</v>
      </c>
      <c r="E44" s="3" t="s">
        <v>54</v>
      </c>
      <c r="F44" s="3"/>
      <c r="G44" s="13">
        <v>485</v>
      </c>
      <c r="H44" s="14">
        <v>155</v>
      </c>
      <c r="I44" s="13">
        <v>30</v>
      </c>
      <c r="J44" s="13">
        <v>1</v>
      </c>
      <c r="K44" s="3">
        <v>89</v>
      </c>
      <c r="L44" s="3">
        <v>9</v>
      </c>
      <c r="M44" s="3">
        <v>77</v>
      </c>
      <c r="N44" s="26">
        <f>H44/G44</f>
        <v>0.31958762886597936</v>
      </c>
      <c r="O44" s="3">
        <v>5</v>
      </c>
      <c r="P44" s="123" t="s">
        <v>57</v>
      </c>
    </row>
    <row r="45" spans="1:16" ht="12.75">
      <c r="A45" s="1" t="s">
        <v>110</v>
      </c>
      <c r="B45" s="8">
        <v>7</v>
      </c>
      <c r="C45" s="2" t="s">
        <v>8</v>
      </c>
      <c r="D45" s="2">
        <v>34.7</v>
      </c>
      <c r="E45" s="3" t="s">
        <v>54</v>
      </c>
      <c r="F45" s="3"/>
      <c r="G45" s="13">
        <v>535</v>
      </c>
      <c r="H45" s="14">
        <v>167</v>
      </c>
      <c r="I45" s="13">
        <v>34</v>
      </c>
      <c r="J45" s="13">
        <v>1</v>
      </c>
      <c r="K45" s="3">
        <v>90</v>
      </c>
      <c r="L45" s="3">
        <v>13</v>
      </c>
      <c r="M45" s="3">
        <v>53</v>
      </c>
      <c r="N45" s="23">
        <v>0.31214953271028</v>
      </c>
      <c r="O45" s="3">
        <v>6</v>
      </c>
      <c r="P45" s="123" t="s">
        <v>58</v>
      </c>
    </row>
    <row r="46" spans="1:16" s="52" customFormat="1" ht="15">
      <c r="A46" s="136" t="s">
        <v>110</v>
      </c>
      <c r="B46" s="97">
        <f>(B42+B44+B45)/3</f>
        <v>9.333333333333334</v>
      </c>
      <c r="C46" s="137" t="s">
        <v>8</v>
      </c>
      <c r="D46" s="137">
        <v>34.7</v>
      </c>
      <c r="E46" s="135" t="s">
        <v>54</v>
      </c>
      <c r="F46" s="135"/>
      <c r="G46" s="91">
        <f>(G43*0.85+G44*1.15+G45)/3</f>
        <v>518.6666666666666</v>
      </c>
      <c r="H46" s="91">
        <f>(H43*0.85+H44*1.15+H45)/3</f>
        <v>162.4</v>
      </c>
      <c r="I46" s="91">
        <f>(I43*0.85+I44*1.15+I45)/3</f>
        <v>32.46666666666667</v>
      </c>
      <c r="J46" s="91">
        <f>(J43*0.85+J44*1.15+J45)/3</f>
        <v>1.2833333333333332</v>
      </c>
      <c r="K46" s="91">
        <f>(K42+K43*0.85+K44*1.15+K45)/4</f>
        <v>87.1875</v>
      </c>
      <c r="L46" s="91">
        <f>(L42+L43*0.85+L44*1.15+L45)/4</f>
        <v>10.9625</v>
      </c>
      <c r="M46" s="91">
        <f>(M42+M43*0.85+M44*1.15+M45)/4</f>
        <v>63.1375</v>
      </c>
      <c r="N46" s="93">
        <f>(N42+N43*0.85+N44*1.15+N45)/4</f>
        <v>0.3087835053756216</v>
      </c>
      <c r="O46" s="91">
        <f>(O42+O43*0.85+O44*1.15+O45)/4</f>
        <v>5.75</v>
      </c>
      <c r="P46" s="126"/>
    </row>
    <row r="47" spans="1:16" ht="12.75">
      <c r="A47" s="1" t="s">
        <v>106</v>
      </c>
      <c r="B47" s="8">
        <v>9</v>
      </c>
      <c r="C47" s="2" t="s">
        <v>13</v>
      </c>
      <c r="D47" s="2">
        <v>23.5</v>
      </c>
      <c r="E47" s="3" t="s">
        <v>54</v>
      </c>
      <c r="F47" s="3"/>
      <c r="G47" s="3" t="s">
        <v>90</v>
      </c>
      <c r="H47" s="3" t="s">
        <v>90</v>
      </c>
      <c r="I47" s="3" t="s">
        <v>90</v>
      </c>
      <c r="J47" s="3" t="s">
        <v>90</v>
      </c>
      <c r="K47" s="3">
        <v>85</v>
      </c>
      <c r="L47" s="3">
        <v>17</v>
      </c>
      <c r="M47" s="3">
        <v>72</v>
      </c>
      <c r="N47" s="23">
        <v>0.301</v>
      </c>
      <c r="O47" s="3">
        <v>4</v>
      </c>
      <c r="P47" s="123" t="s">
        <v>119</v>
      </c>
    </row>
    <row r="48" spans="1:16" ht="12.75">
      <c r="A48" s="1" t="s">
        <v>106</v>
      </c>
      <c r="B48" s="8" t="s">
        <v>90</v>
      </c>
      <c r="C48" s="2" t="s">
        <v>13</v>
      </c>
      <c r="D48" s="2">
        <v>23.5</v>
      </c>
      <c r="E48" s="3" t="s">
        <v>54</v>
      </c>
      <c r="F48" s="3"/>
      <c r="G48" s="3">
        <v>603</v>
      </c>
      <c r="H48" s="3">
        <v>174</v>
      </c>
      <c r="I48" s="3">
        <v>38</v>
      </c>
      <c r="J48" s="3">
        <v>5</v>
      </c>
      <c r="K48" s="3">
        <v>84</v>
      </c>
      <c r="L48" s="3">
        <v>16</v>
      </c>
      <c r="M48" s="3">
        <v>74</v>
      </c>
      <c r="N48" s="26">
        <f>H48/G48</f>
        <v>0.2885572139303483</v>
      </c>
      <c r="O48" s="3">
        <v>3</v>
      </c>
      <c r="P48" s="123"/>
    </row>
    <row r="49" spans="1:16" ht="12.75">
      <c r="A49" s="1" t="s">
        <v>106</v>
      </c>
      <c r="B49" s="8">
        <v>10</v>
      </c>
      <c r="C49" s="2" t="s">
        <v>13</v>
      </c>
      <c r="D49" s="2">
        <v>23.5</v>
      </c>
      <c r="E49" s="3" t="s">
        <v>54</v>
      </c>
      <c r="F49" s="3"/>
      <c r="G49" s="13">
        <v>587</v>
      </c>
      <c r="H49" s="14">
        <v>168</v>
      </c>
      <c r="I49" s="13">
        <v>29</v>
      </c>
      <c r="J49" s="13">
        <v>6</v>
      </c>
      <c r="K49" s="3">
        <v>89</v>
      </c>
      <c r="L49" s="3">
        <v>16</v>
      </c>
      <c r="M49" s="3">
        <v>80</v>
      </c>
      <c r="N49" s="26">
        <f>H49/G49</f>
        <v>0.28620102214650767</v>
      </c>
      <c r="O49" s="3">
        <v>3</v>
      </c>
      <c r="P49" s="123" t="s">
        <v>57</v>
      </c>
    </row>
    <row r="50" spans="1:16" ht="12.75">
      <c r="A50" s="1" t="s">
        <v>106</v>
      </c>
      <c r="B50" s="8">
        <v>15</v>
      </c>
      <c r="C50" s="2" t="s">
        <v>13</v>
      </c>
      <c r="D50" s="2">
        <v>23.5</v>
      </c>
      <c r="E50" s="3" t="s">
        <v>54</v>
      </c>
      <c r="F50" s="3"/>
      <c r="G50" s="13">
        <v>488</v>
      </c>
      <c r="H50" s="14">
        <v>145</v>
      </c>
      <c r="I50" s="13">
        <v>30</v>
      </c>
      <c r="J50" s="13">
        <v>4</v>
      </c>
      <c r="K50" s="3">
        <v>67</v>
      </c>
      <c r="L50" s="3">
        <v>15</v>
      </c>
      <c r="M50" s="3">
        <v>62</v>
      </c>
      <c r="N50" s="23">
        <v>0.297131147541</v>
      </c>
      <c r="O50" s="3">
        <v>3</v>
      </c>
      <c r="P50" s="123" t="s">
        <v>58</v>
      </c>
    </row>
    <row r="51" spans="1:16" s="52" customFormat="1" ht="15">
      <c r="A51" s="136" t="s">
        <v>106</v>
      </c>
      <c r="B51" s="97">
        <f>(B47+B49+B50)/3</f>
        <v>11.333333333333334</v>
      </c>
      <c r="C51" s="137" t="s">
        <v>13</v>
      </c>
      <c r="D51" s="137">
        <v>23.5</v>
      </c>
      <c r="E51" s="135" t="s">
        <v>54</v>
      </c>
      <c r="F51" s="135"/>
      <c r="G51" s="91">
        <f>(G48*0.85+G49*1.15+G50)/3</f>
        <v>558.5333333333333</v>
      </c>
      <c r="H51" s="91">
        <f>(H48*0.85+H49*1.15+H50)/3</f>
        <v>162.03333333333333</v>
      </c>
      <c r="I51" s="91">
        <f>(I48*0.85+I49*1.15+I50)/3</f>
        <v>31.88333333333333</v>
      </c>
      <c r="J51" s="91">
        <f>(J48*0.85+J49*1.15+J50)/3</f>
        <v>5.05</v>
      </c>
      <c r="K51" s="91">
        <f>(K47+K48*0.85+K49*1.15+K50)/4</f>
        <v>81.4375</v>
      </c>
      <c r="L51" s="91">
        <f>(L47+L48*0.85+L49*1.15+L50)/4</f>
        <v>16</v>
      </c>
      <c r="M51" s="91">
        <f>(M47+M48*0.85+M49*1.15+M50)/4</f>
        <v>72.225</v>
      </c>
      <c r="N51" s="93">
        <f>(N47+N48*0.85+N49*1.15+N50)/4</f>
        <v>0.29313398871256996</v>
      </c>
      <c r="O51" s="91">
        <f>(O47+O48*0.85+O49*1.15+O50)/4</f>
        <v>3.25</v>
      </c>
      <c r="P51" s="126"/>
    </row>
    <row r="52" spans="1:16" ht="12.75">
      <c r="A52" s="1" t="s">
        <v>107</v>
      </c>
      <c r="B52" s="8">
        <v>10</v>
      </c>
      <c r="C52" s="2" t="s">
        <v>23</v>
      </c>
      <c r="D52" s="2">
        <v>31.3</v>
      </c>
      <c r="E52" s="3" t="s">
        <v>54</v>
      </c>
      <c r="F52" s="3"/>
      <c r="G52" s="3" t="s">
        <v>90</v>
      </c>
      <c r="H52" s="3" t="s">
        <v>90</v>
      </c>
      <c r="I52" s="3" t="s">
        <v>90</v>
      </c>
      <c r="J52" s="3" t="s">
        <v>90</v>
      </c>
      <c r="K52" s="3">
        <v>76</v>
      </c>
      <c r="L52" s="3">
        <v>15</v>
      </c>
      <c r="M52" s="3">
        <v>70</v>
      </c>
      <c r="N52" s="23">
        <v>0.283</v>
      </c>
      <c r="O52" s="3">
        <v>15</v>
      </c>
      <c r="P52" s="123" t="s">
        <v>51</v>
      </c>
    </row>
    <row r="53" spans="1:16" ht="12.75">
      <c r="A53" s="1" t="s">
        <v>107</v>
      </c>
      <c r="B53" s="8" t="s">
        <v>90</v>
      </c>
      <c r="C53" s="2" t="s">
        <v>23</v>
      </c>
      <c r="D53" s="2">
        <v>31.3</v>
      </c>
      <c r="E53" s="3" t="s">
        <v>54</v>
      </c>
      <c r="F53" s="3"/>
      <c r="G53" s="13">
        <v>521</v>
      </c>
      <c r="H53" s="14">
        <v>146</v>
      </c>
      <c r="I53" s="13">
        <v>28</v>
      </c>
      <c r="J53" s="13">
        <v>5</v>
      </c>
      <c r="K53" s="3">
        <v>71</v>
      </c>
      <c r="L53" s="3">
        <v>16</v>
      </c>
      <c r="M53" s="3">
        <v>79</v>
      </c>
      <c r="N53" s="26">
        <f>H53/G53</f>
        <v>0.2802303262955854</v>
      </c>
      <c r="O53" s="3">
        <v>16</v>
      </c>
      <c r="P53" s="123" t="s">
        <v>56</v>
      </c>
    </row>
    <row r="54" spans="1:16" ht="12.75">
      <c r="A54" s="1" t="s">
        <v>107</v>
      </c>
      <c r="B54" s="8">
        <v>13</v>
      </c>
      <c r="C54" s="2" t="s">
        <v>23</v>
      </c>
      <c r="D54" s="2">
        <v>31.3</v>
      </c>
      <c r="E54" s="3" t="s">
        <v>54</v>
      </c>
      <c r="F54" s="3"/>
      <c r="G54" s="13">
        <v>506</v>
      </c>
      <c r="H54" s="14">
        <v>143</v>
      </c>
      <c r="I54" s="13">
        <v>27</v>
      </c>
      <c r="J54" s="13">
        <v>4</v>
      </c>
      <c r="K54" s="3">
        <v>74</v>
      </c>
      <c r="L54" s="3">
        <v>15</v>
      </c>
      <c r="M54" s="3">
        <v>67</v>
      </c>
      <c r="N54" s="26">
        <f>H54/G54</f>
        <v>0.2826086956521739</v>
      </c>
      <c r="O54" s="3">
        <v>12</v>
      </c>
      <c r="P54" s="123" t="s">
        <v>57</v>
      </c>
    </row>
    <row r="55" spans="1:16" ht="12.75">
      <c r="A55" s="1" t="s">
        <v>107</v>
      </c>
      <c r="B55" s="8">
        <v>12</v>
      </c>
      <c r="C55" s="2" t="s">
        <v>23</v>
      </c>
      <c r="D55" s="2">
        <v>31.3</v>
      </c>
      <c r="E55" s="3" t="s">
        <v>54</v>
      </c>
      <c r="F55" s="3"/>
      <c r="G55" s="13">
        <v>559</v>
      </c>
      <c r="H55" s="14">
        <v>153</v>
      </c>
      <c r="I55" s="13">
        <v>32</v>
      </c>
      <c r="J55" s="13">
        <v>5</v>
      </c>
      <c r="K55" s="3">
        <v>77</v>
      </c>
      <c r="L55" s="3">
        <v>16</v>
      </c>
      <c r="M55" s="3">
        <v>75</v>
      </c>
      <c r="N55" s="23">
        <v>0.273703041145</v>
      </c>
      <c r="O55" s="3">
        <v>15</v>
      </c>
      <c r="P55" s="123" t="s">
        <v>58</v>
      </c>
    </row>
    <row r="56" spans="1:16" s="52" customFormat="1" ht="15">
      <c r="A56" s="136" t="s">
        <v>107</v>
      </c>
      <c r="B56" s="97">
        <f>(B52+B54+B55)/3</f>
        <v>11.666666666666666</v>
      </c>
      <c r="C56" s="137" t="s">
        <v>23</v>
      </c>
      <c r="D56" s="137">
        <v>31.3</v>
      </c>
      <c r="E56" s="135" t="s">
        <v>54</v>
      </c>
      <c r="F56" s="135"/>
      <c r="G56" s="91">
        <f>(G53*0.85+G54*1.15+G55)/3</f>
        <v>527.9166666666666</v>
      </c>
      <c r="H56" s="91">
        <f>(H53*0.85+H54*1.15+H55)/3</f>
        <v>147.1833333333333</v>
      </c>
      <c r="I56" s="91">
        <f>(I53*0.85+I54*1.15+I55)/3</f>
        <v>28.95</v>
      </c>
      <c r="J56" s="91">
        <f>(J53*0.85+J54*1.15+J55)/3</f>
        <v>4.616666666666666</v>
      </c>
      <c r="K56" s="91">
        <f>(K52+K53*0.85+K54*1.15+K55)/4</f>
        <v>74.6125</v>
      </c>
      <c r="L56" s="91">
        <f>(L52+L53*0.85+L54*1.15+L55)/4</f>
        <v>15.4625</v>
      </c>
      <c r="M56" s="91">
        <f>(M52+M53*0.85+M54*1.15+M55)/4</f>
        <v>72.3</v>
      </c>
      <c r="N56" s="93">
        <f>(N52+N53*0.85+N54*1.15+N55)/4</f>
        <v>0.2799747046240619</v>
      </c>
      <c r="O56" s="91">
        <f>(O52+O53*0.85+O54*1.15+O55)/4</f>
        <v>14.35</v>
      </c>
      <c r="P56" s="126"/>
    </row>
    <row r="57" spans="1:16" ht="12.75">
      <c r="A57" s="1" t="s">
        <v>112</v>
      </c>
      <c r="B57" s="8">
        <v>15</v>
      </c>
      <c r="C57" s="2" t="s">
        <v>11</v>
      </c>
      <c r="D57" s="2">
        <v>30.5</v>
      </c>
      <c r="E57" s="3" t="s">
        <v>54</v>
      </c>
      <c r="F57" s="3"/>
      <c r="G57" s="3" t="s">
        <v>90</v>
      </c>
      <c r="H57" s="3" t="s">
        <v>90</v>
      </c>
      <c r="I57" s="3" t="s">
        <v>90</v>
      </c>
      <c r="J57" s="3" t="s">
        <v>90</v>
      </c>
      <c r="K57" s="3">
        <v>80</v>
      </c>
      <c r="L57" s="3">
        <v>11</v>
      </c>
      <c r="M57" s="3">
        <v>54</v>
      </c>
      <c r="N57" s="23">
        <v>0.308</v>
      </c>
      <c r="O57" s="3">
        <v>5</v>
      </c>
      <c r="P57" s="123" t="s">
        <v>119</v>
      </c>
    </row>
    <row r="58" spans="1:16" ht="12.75">
      <c r="A58" s="1" t="s">
        <v>112</v>
      </c>
      <c r="B58" s="8" t="s">
        <v>90</v>
      </c>
      <c r="C58" s="2" t="s">
        <v>11</v>
      </c>
      <c r="D58" s="2">
        <v>30.5</v>
      </c>
      <c r="E58" s="3" t="s">
        <v>54</v>
      </c>
      <c r="F58" s="3"/>
      <c r="G58" s="3">
        <v>563</v>
      </c>
      <c r="H58" s="3">
        <v>173</v>
      </c>
      <c r="I58" s="3">
        <v>29</v>
      </c>
      <c r="J58" s="3">
        <v>3</v>
      </c>
      <c r="K58" s="3">
        <v>87</v>
      </c>
      <c r="L58" s="3">
        <v>10</v>
      </c>
      <c r="M58" s="3">
        <v>61</v>
      </c>
      <c r="N58" s="26">
        <f>H58/G58</f>
        <v>0.30728241563055064</v>
      </c>
      <c r="O58" s="3">
        <v>6</v>
      </c>
      <c r="P58" s="123" t="s">
        <v>56</v>
      </c>
    </row>
    <row r="59" spans="1:16" ht="12.75">
      <c r="A59" s="1" t="s">
        <v>112</v>
      </c>
      <c r="B59" s="8">
        <v>11</v>
      </c>
      <c r="C59" s="2" t="s">
        <v>11</v>
      </c>
      <c r="D59" s="2">
        <v>30.5</v>
      </c>
      <c r="E59" s="3" t="s">
        <v>55</v>
      </c>
      <c r="F59" s="3"/>
      <c r="G59" s="13">
        <v>508</v>
      </c>
      <c r="H59" s="14">
        <v>157</v>
      </c>
      <c r="I59" s="13">
        <v>25</v>
      </c>
      <c r="J59" s="13">
        <v>1</v>
      </c>
      <c r="K59" s="3">
        <v>76</v>
      </c>
      <c r="L59" s="3">
        <v>11</v>
      </c>
      <c r="M59" s="3">
        <v>62</v>
      </c>
      <c r="N59" s="26">
        <f>H59/G59</f>
        <v>0.3090551181102362</v>
      </c>
      <c r="O59" s="3">
        <v>6</v>
      </c>
      <c r="P59" s="123" t="s">
        <v>57</v>
      </c>
    </row>
    <row r="60" spans="1:16" ht="12.75">
      <c r="A60" s="1" t="s">
        <v>112</v>
      </c>
      <c r="B60" s="8">
        <v>10</v>
      </c>
      <c r="C60" s="2" t="s">
        <v>11</v>
      </c>
      <c r="D60" s="2">
        <v>30.5</v>
      </c>
      <c r="E60" s="3" t="s">
        <v>54</v>
      </c>
      <c r="F60" s="3"/>
      <c r="G60" s="13">
        <v>544</v>
      </c>
      <c r="H60" s="14">
        <v>166</v>
      </c>
      <c r="I60" s="13">
        <v>26</v>
      </c>
      <c r="J60" s="13">
        <v>2</v>
      </c>
      <c r="K60" s="3">
        <v>85</v>
      </c>
      <c r="L60" s="3">
        <v>10</v>
      </c>
      <c r="M60" s="3">
        <v>61</v>
      </c>
      <c r="N60" s="23">
        <v>0.305147058824</v>
      </c>
      <c r="O60" s="3">
        <v>5</v>
      </c>
      <c r="P60" s="123" t="s">
        <v>58</v>
      </c>
    </row>
    <row r="61" spans="1:16" s="52" customFormat="1" ht="15">
      <c r="A61" s="136" t="s">
        <v>112</v>
      </c>
      <c r="B61" s="97">
        <f>(B57+B59+B60)/3</f>
        <v>12</v>
      </c>
      <c r="C61" s="137" t="s">
        <v>11</v>
      </c>
      <c r="D61" s="137">
        <v>30.5</v>
      </c>
      <c r="E61" s="135" t="s">
        <v>54</v>
      </c>
      <c r="F61" s="135"/>
      <c r="G61" s="91">
        <f>(G58*0.85+G59*1.15+G60)/3</f>
        <v>535.5833333333334</v>
      </c>
      <c r="H61" s="91">
        <f>(H58*0.85+H59*1.15+H60)/3</f>
        <v>164.53333333333333</v>
      </c>
      <c r="I61" s="91">
        <f>(I58*0.85+I59*1.15+I60)/3</f>
        <v>26.466666666666665</v>
      </c>
      <c r="J61" s="91">
        <f>(J58*0.85+J59*1.15+J60)/3</f>
        <v>1.8999999999999997</v>
      </c>
      <c r="K61" s="91">
        <f>(K57+K58*0.85+K59*1.15+K60)/4</f>
        <v>81.58749999999999</v>
      </c>
      <c r="L61" s="91">
        <f>(L57+L58*0.85+L59*1.15+L60)/4</f>
        <v>10.5375</v>
      </c>
      <c r="M61" s="91">
        <f>(M57+M58*0.85+M59*1.15+M60)/4</f>
        <v>59.537499999999994</v>
      </c>
      <c r="N61" s="93">
        <f>(N57+N58*0.85+N59*1.15+N60)/4</f>
        <v>0.30743762448418493</v>
      </c>
      <c r="O61" s="91">
        <f>(O57+O58*0.85+O59*1.15+O60)/4</f>
        <v>5.5</v>
      </c>
      <c r="P61" s="126"/>
    </row>
    <row r="62" spans="1:16" ht="12.75">
      <c r="A62" s="1" t="s">
        <v>108</v>
      </c>
      <c r="B62" s="8">
        <v>11</v>
      </c>
      <c r="C62" s="2" t="s">
        <v>75</v>
      </c>
      <c r="D62" s="2">
        <v>40.3</v>
      </c>
      <c r="E62" s="3" t="s">
        <v>54</v>
      </c>
      <c r="F62" s="3"/>
      <c r="G62" s="3" t="s">
        <v>90</v>
      </c>
      <c r="H62" s="3" t="s">
        <v>90</v>
      </c>
      <c r="I62" s="3" t="s">
        <v>90</v>
      </c>
      <c r="J62" s="3" t="s">
        <v>90</v>
      </c>
      <c r="K62" s="3">
        <v>92</v>
      </c>
      <c r="L62" s="3">
        <v>23</v>
      </c>
      <c r="M62" s="3">
        <v>62</v>
      </c>
      <c r="N62" s="23">
        <v>0.268</v>
      </c>
      <c r="O62" s="3">
        <v>8</v>
      </c>
      <c r="P62" s="123" t="s">
        <v>51</v>
      </c>
    </row>
    <row r="63" spans="1:16" ht="12.75">
      <c r="A63" s="1" t="s">
        <v>108</v>
      </c>
      <c r="B63" s="8" t="s">
        <v>90</v>
      </c>
      <c r="C63" s="2" t="s">
        <v>75</v>
      </c>
      <c r="D63" s="2">
        <v>40.3</v>
      </c>
      <c r="E63" s="3" t="s">
        <v>35</v>
      </c>
      <c r="F63" s="3"/>
      <c r="G63" s="13">
        <v>559</v>
      </c>
      <c r="H63" s="14">
        <v>150</v>
      </c>
      <c r="I63" s="13">
        <v>38</v>
      </c>
      <c r="J63" s="13">
        <v>1</v>
      </c>
      <c r="K63" s="3">
        <v>87</v>
      </c>
      <c r="L63" s="3">
        <v>20</v>
      </c>
      <c r="M63" s="3">
        <v>59</v>
      </c>
      <c r="N63" s="26">
        <f>H63/G63</f>
        <v>0.26833631484794274</v>
      </c>
      <c r="O63" s="3">
        <v>8</v>
      </c>
      <c r="P63" s="123" t="s">
        <v>56</v>
      </c>
    </row>
    <row r="64" spans="1:16" ht="12.75">
      <c r="A64" s="1" t="s">
        <v>108</v>
      </c>
      <c r="B64" s="8">
        <v>21</v>
      </c>
      <c r="C64" s="2" t="s">
        <v>75</v>
      </c>
      <c r="D64" s="2">
        <v>40.3</v>
      </c>
      <c r="E64" s="3" t="s">
        <v>54</v>
      </c>
      <c r="F64" s="3"/>
      <c r="G64" s="13">
        <v>569</v>
      </c>
      <c r="H64" s="14">
        <v>138</v>
      </c>
      <c r="I64" s="13">
        <v>33</v>
      </c>
      <c r="J64" s="13">
        <v>1</v>
      </c>
      <c r="K64" s="3">
        <v>79</v>
      </c>
      <c r="L64" s="3">
        <v>16</v>
      </c>
      <c r="M64" s="3">
        <v>65</v>
      </c>
      <c r="N64" s="26">
        <f>H64/G64</f>
        <v>0.24253075571177504</v>
      </c>
      <c r="O64" s="3">
        <v>7</v>
      </c>
      <c r="P64" s="123" t="s">
        <v>57</v>
      </c>
    </row>
    <row r="65" spans="1:16" ht="12.75">
      <c r="A65" s="1" t="s">
        <v>108</v>
      </c>
      <c r="B65" s="8">
        <v>9</v>
      </c>
      <c r="C65" s="2" t="s">
        <v>75</v>
      </c>
      <c r="D65" s="2">
        <v>40.3</v>
      </c>
      <c r="E65" s="3" t="s">
        <v>54</v>
      </c>
      <c r="F65" s="3"/>
      <c r="G65" s="13">
        <v>594</v>
      </c>
      <c r="H65" s="14">
        <v>158</v>
      </c>
      <c r="I65" s="13">
        <v>38</v>
      </c>
      <c r="J65" s="13">
        <v>1</v>
      </c>
      <c r="K65" s="3">
        <v>90</v>
      </c>
      <c r="L65" s="3">
        <v>22</v>
      </c>
      <c r="M65" s="3">
        <v>72</v>
      </c>
      <c r="N65" s="23">
        <v>0.265993265993</v>
      </c>
      <c r="O65" s="3">
        <v>8</v>
      </c>
      <c r="P65" s="123" t="s">
        <v>58</v>
      </c>
    </row>
    <row r="66" spans="1:16" s="52" customFormat="1" ht="15">
      <c r="A66" s="136" t="s">
        <v>108</v>
      </c>
      <c r="B66" s="97">
        <f>(B62+B64+B65)/3</f>
        <v>13.666666666666666</v>
      </c>
      <c r="C66" s="137" t="s">
        <v>75</v>
      </c>
      <c r="D66" s="137">
        <v>40.3</v>
      </c>
      <c r="E66" s="135" t="s">
        <v>54</v>
      </c>
      <c r="F66" s="135"/>
      <c r="G66" s="91">
        <f>(G63*0.85+G64*1.15+G65)/3</f>
        <v>574.5</v>
      </c>
      <c r="H66" s="91">
        <f>(H63*0.85+H64*1.15+H65)/3</f>
        <v>148.06666666666666</v>
      </c>
      <c r="I66" s="91">
        <f>(I63*0.85+I64*1.15+I65)/3</f>
        <v>36.083333333333336</v>
      </c>
      <c r="J66" s="91">
        <f>(J63*0.85+J64*1.15+J65)/3</f>
        <v>1</v>
      </c>
      <c r="K66" s="91">
        <f>(K62+K63*0.85+K64*1.15+K65)/4</f>
        <v>86.69999999999999</v>
      </c>
      <c r="L66" s="91">
        <f>(L62+L63*0.85+L64*1.15+L65)/4</f>
        <v>20.1</v>
      </c>
      <c r="M66" s="91">
        <f>(M62+M63*0.85+M64*1.15+M65)/4</f>
        <v>64.725</v>
      </c>
      <c r="N66" s="93">
        <f>(N62+N63*0.85+N64*1.15+N65)/4</f>
        <v>0.26024737567057316</v>
      </c>
      <c r="O66" s="91">
        <f>(O62+O63*0.85+O64*1.15+O65)/4</f>
        <v>7.7125</v>
      </c>
      <c r="P66" s="126"/>
    </row>
    <row r="67" spans="1:16" ht="12.75">
      <c r="A67" s="1" t="s">
        <v>111</v>
      </c>
      <c r="B67" s="8">
        <v>14</v>
      </c>
      <c r="C67" s="2" t="s">
        <v>25</v>
      </c>
      <c r="D67" s="2">
        <v>28.8</v>
      </c>
      <c r="E67" s="3" t="s">
        <v>54</v>
      </c>
      <c r="F67" s="3"/>
      <c r="G67" s="3" t="s">
        <v>90</v>
      </c>
      <c r="H67" s="3" t="s">
        <v>90</v>
      </c>
      <c r="I67" s="3" t="s">
        <v>90</v>
      </c>
      <c r="J67" s="3" t="s">
        <v>90</v>
      </c>
      <c r="K67" s="3">
        <v>85</v>
      </c>
      <c r="L67" s="3">
        <v>15</v>
      </c>
      <c r="M67" s="3">
        <v>64</v>
      </c>
      <c r="N67" s="23">
        <v>0.294</v>
      </c>
      <c r="O67" s="3">
        <v>1</v>
      </c>
      <c r="P67" s="123" t="s">
        <v>51</v>
      </c>
    </row>
    <row r="68" spans="1:16" ht="12.75">
      <c r="A68" s="1" t="s">
        <v>111</v>
      </c>
      <c r="B68" s="8" t="s">
        <v>90</v>
      </c>
      <c r="C68" s="2" t="s">
        <v>25</v>
      </c>
      <c r="D68" s="2">
        <v>28.8</v>
      </c>
      <c r="E68" s="3" t="s">
        <v>54</v>
      </c>
      <c r="F68" s="103"/>
      <c r="G68" s="3">
        <v>500</v>
      </c>
      <c r="H68" s="13">
        <v>143</v>
      </c>
      <c r="I68" s="14">
        <v>25</v>
      </c>
      <c r="J68" s="13">
        <v>5</v>
      </c>
      <c r="K68" s="3">
        <v>85</v>
      </c>
      <c r="L68" s="3">
        <v>12</v>
      </c>
      <c r="M68" s="3">
        <v>54</v>
      </c>
      <c r="N68" s="26">
        <f>H68/G68</f>
        <v>0.286</v>
      </c>
      <c r="O68" s="3">
        <v>2</v>
      </c>
      <c r="P68" s="123" t="s">
        <v>56</v>
      </c>
    </row>
    <row r="69" spans="1:16" ht="12.75">
      <c r="A69" s="1" t="s">
        <v>111</v>
      </c>
      <c r="B69" s="8">
        <v>15</v>
      </c>
      <c r="C69" s="2" t="s">
        <v>25</v>
      </c>
      <c r="D69" s="2">
        <v>28.8</v>
      </c>
      <c r="E69" s="3" t="s">
        <v>54</v>
      </c>
      <c r="F69" s="3"/>
      <c r="G69" s="13">
        <v>501</v>
      </c>
      <c r="H69" s="14">
        <v>142</v>
      </c>
      <c r="I69" s="13">
        <v>27</v>
      </c>
      <c r="J69" s="13">
        <v>4</v>
      </c>
      <c r="K69" s="3">
        <v>74</v>
      </c>
      <c r="L69" s="3">
        <v>10</v>
      </c>
      <c r="M69" s="3">
        <v>60</v>
      </c>
      <c r="N69" s="26">
        <f>H69/G69</f>
        <v>0.2834331337325349</v>
      </c>
      <c r="O69" s="3">
        <v>3</v>
      </c>
      <c r="P69" s="123" t="s">
        <v>57</v>
      </c>
    </row>
    <row r="70" spans="1:16" ht="12.75">
      <c r="A70" s="1" t="s">
        <v>111</v>
      </c>
      <c r="B70" s="8">
        <v>13</v>
      </c>
      <c r="C70" s="2" t="s">
        <v>25</v>
      </c>
      <c r="D70" s="2">
        <v>28.8</v>
      </c>
      <c r="E70" s="3" t="s">
        <v>54</v>
      </c>
      <c r="F70" s="3"/>
      <c r="G70" s="13">
        <v>513</v>
      </c>
      <c r="H70" s="14">
        <v>152</v>
      </c>
      <c r="I70" s="13">
        <v>25</v>
      </c>
      <c r="J70" s="13">
        <v>6</v>
      </c>
      <c r="K70" s="3">
        <v>87</v>
      </c>
      <c r="L70" s="3">
        <v>16</v>
      </c>
      <c r="M70" s="3">
        <v>49</v>
      </c>
      <c r="N70" s="23">
        <v>0.296296296296</v>
      </c>
      <c r="O70" s="3">
        <v>3</v>
      </c>
      <c r="P70" s="123" t="s">
        <v>58</v>
      </c>
    </row>
    <row r="71" spans="1:16" s="52" customFormat="1" ht="15">
      <c r="A71" s="136" t="s">
        <v>111</v>
      </c>
      <c r="B71" s="97">
        <f>(B67+B69+B70)/3</f>
        <v>14</v>
      </c>
      <c r="C71" s="137" t="s">
        <v>25</v>
      </c>
      <c r="D71" s="137">
        <v>28.8</v>
      </c>
      <c r="E71" s="135" t="s">
        <v>54</v>
      </c>
      <c r="F71" s="135"/>
      <c r="G71" s="91">
        <f>(G68*0.85+G69*1.15+G70)/3</f>
        <v>504.7166666666667</v>
      </c>
      <c r="H71" s="91">
        <f>(H68*0.85+H69*1.15+H70)/3</f>
        <v>145.61666666666665</v>
      </c>
      <c r="I71" s="91">
        <f>(I68*0.85+I69*1.15+I70)/3</f>
        <v>25.766666666666666</v>
      </c>
      <c r="J71" s="91">
        <f>(J68*0.85+J69*1.15+J70)/3</f>
        <v>4.95</v>
      </c>
      <c r="K71" s="91">
        <f>(K67+K68*0.85+K69*1.15+K70)/4</f>
        <v>82.3375</v>
      </c>
      <c r="L71" s="91">
        <f>(L67+L68*0.85+L69*1.15+L70)/4</f>
        <v>13.175</v>
      </c>
      <c r="M71" s="91">
        <f>(M67+M68*0.85+M69*1.15+M70)/4</f>
        <v>56.975</v>
      </c>
      <c r="N71" s="93">
        <f>(N67+N68*0.85+N69*1.15+N70)/4</f>
        <v>0.28983610002210375</v>
      </c>
      <c r="O71" s="91">
        <f>(O67+O68*0.85+O69*1.15+O70)/4</f>
        <v>2.2875</v>
      </c>
      <c r="P71" s="126"/>
    </row>
    <row r="72" spans="1:16" ht="12.75">
      <c r="A72" s="60" t="s">
        <v>120</v>
      </c>
      <c r="B72" s="124">
        <v>20</v>
      </c>
      <c r="C72" s="20" t="s">
        <v>4</v>
      </c>
      <c r="D72" s="20">
        <v>30.6</v>
      </c>
      <c r="E72" s="14" t="s">
        <v>54</v>
      </c>
      <c r="F72" s="124"/>
      <c r="G72" s="3" t="s">
        <v>90</v>
      </c>
      <c r="H72" s="3" t="s">
        <v>90</v>
      </c>
      <c r="I72" s="3" t="s">
        <v>90</v>
      </c>
      <c r="J72" s="3" t="s">
        <v>90</v>
      </c>
      <c r="K72" s="14">
        <v>78</v>
      </c>
      <c r="L72" s="14">
        <v>3</v>
      </c>
      <c r="M72" s="14">
        <v>32</v>
      </c>
      <c r="N72" s="25">
        <v>0.301</v>
      </c>
      <c r="O72" s="14">
        <v>12</v>
      </c>
      <c r="P72" s="123" t="s">
        <v>51</v>
      </c>
    </row>
    <row r="73" spans="1:16" ht="12.75">
      <c r="A73" s="60" t="s">
        <v>120</v>
      </c>
      <c r="B73" s="19" t="s">
        <v>90</v>
      </c>
      <c r="C73" s="20" t="s">
        <v>34</v>
      </c>
      <c r="D73" s="20">
        <v>30.6</v>
      </c>
      <c r="E73" s="14" t="s">
        <v>54</v>
      </c>
      <c r="F73" s="124"/>
      <c r="G73" s="13">
        <v>557</v>
      </c>
      <c r="H73" s="13">
        <v>171</v>
      </c>
      <c r="I73" s="13">
        <v>20</v>
      </c>
      <c r="J73" s="13">
        <v>8</v>
      </c>
      <c r="K73" s="51">
        <v>90</v>
      </c>
      <c r="L73" s="51">
        <v>3</v>
      </c>
      <c r="M73" s="51">
        <v>39</v>
      </c>
      <c r="N73" s="26">
        <f>H73/G73</f>
        <v>0.30700179533213645</v>
      </c>
      <c r="O73" s="51">
        <v>18</v>
      </c>
      <c r="P73" s="123" t="s">
        <v>56</v>
      </c>
    </row>
    <row r="74" spans="1:16" ht="12.75">
      <c r="A74" s="60" t="s">
        <v>120</v>
      </c>
      <c r="B74" s="124">
        <v>7</v>
      </c>
      <c r="C74" s="20" t="s">
        <v>4</v>
      </c>
      <c r="D74" s="20">
        <v>30.6</v>
      </c>
      <c r="E74" s="14" t="s">
        <v>54</v>
      </c>
      <c r="F74" s="124"/>
      <c r="G74" s="13">
        <v>532</v>
      </c>
      <c r="H74" s="13">
        <v>171</v>
      </c>
      <c r="I74" s="13">
        <v>15</v>
      </c>
      <c r="J74" s="13">
        <v>5</v>
      </c>
      <c r="K74" s="13">
        <v>94</v>
      </c>
      <c r="L74" s="13">
        <v>4</v>
      </c>
      <c r="M74" s="13">
        <v>58</v>
      </c>
      <c r="N74" s="26">
        <f>H74/G74</f>
        <v>0.32142857142857145</v>
      </c>
      <c r="O74" s="13">
        <v>15</v>
      </c>
      <c r="P74" s="123" t="s">
        <v>57</v>
      </c>
    </row>
    <row r="75" spans="1:16" ht="12.75">
      <c r="A75" s="60" t="s">
        <v>120</v>
      </c>
      <c r="B75" s="124">
        <v>16</v>
      </c>
      <c r="C75" s="20" t="s">
        <v>4</v>
      </c>
      <c r="D75" s="20">
        <v>30.6</v>
      </c>
      <c r="E75" s="14" t="s">
        <v>54</v>
      </c>
      <c r="F75" s="124"/>
      <c r="G75" s="13">
        <v>557</v>
      </c>
      <c r="H75" s="13">
        <v>160</v>
      </c>
      <c r="I75" s="13">
        <v>15</v>
      </c>
      <c r="J75" s="13">
        <v>5</v>
      </c>
      <c r="K75" s="13">
        <v>88</v>
      </c>
      <c r="L75" s="13">
        <v>5</v>
      </c>
      <c r="M75" s="13">
        <v>45</v>
      </c>
      <c r="N75" s="26">
        <v>0.287253141831</v>
      </c>
      <c r="O75" s="13">
        <v>13</v>
      </c>
      <c r="P75" s="123" t="s">
        <v>58</v>
      </c>
    </row>
    <row r="76" spans="1:16" s="52" customFormat="1" ht="15">
      <c r="A76" s="138" t="s">
        <v>120</v>
      </c>
      <c r="B76" s="97">
        <f>(B72+B74+B75)/3</f>
        <v>14.333333333333334</v>
      </c>
      <c r="C76" s="139" t="s">
        <v>4</v>
      </c>
      <c r="D76" s="139">
        <v>30.6</v>
      </c>
      <c r="E76" s="135" t="s">
        <v>54</v>
      </c>
      <c r="F76" s="140"/>
      <c r="G76" s="91">
        <f>(G73*0.85+G74*1.15+G75)/3</f>
        <v>547.4166666666666</v>
      </c>
      <c r="H76" s="91">
        <f>(H73*0.85+H74*1.15+H75)/3</f>
        <v>167.33333333333334</v>
      </c>
      <c r="I76" s="91">
        <f>(I73*0.85+I74*1.15+I75)/3</f>
        <v>16.416666666666668</v>
      </c>
      <c r="J76" s="91">
        <f>(J73*0.85+J74*1.15+J75)/3</f>
        <v>5.8500000000000005</v>
      </c>
      <c r="K76" s="91">
        <f>(K72+K73*0.85+K74*1.15+K75)/4</f>
        <v>87.65</v>
      </c>
      <c r="L76" s="91">
        <f>(L72+L73*0.85+L74*1.15+L75)/4</f>
        <v>3.7874999999999996</v>
      </c>
      <c r="M76" s="91">
        <f>(M72+M73*0.85+M74*1.15+M75)/4</f>
        <v>44.2125</v>
      </c>
      <c r="N76" s="93">
        <f>(N72+N73*0.85+N74*1.15+N75)/4</f>
        <v>0.3047118812515433</v>
      </c>
      <c r="O76" s="91">
        <f>(O72+O73*0.85+O74*1.15+O75)/4</f>
        <v>14.3875</v>
      </c>
      <c r="P76" s="126"/>
    </row>
    <row r="77" spans="1:16" ht="12.75">
      <c r="A77" s="1" t="s">
        <v>114</v>
      </c>
      <c r="B77" s="8">
        <v>17</v>
      </c>
      <c r="C77" s="2" t="s">
        <v>115</v>
      </c>
      <c r="D77" s="2">
        <v>34.4</v>
      </c>
      <c r="E77" s="3" t="s">
        <v>54</v>
      </c>
      <c r="F77" s="3"/>
      <c r="G77" s="3" t="s">
        <v>90</v>
      </c>
      <c r="H77" s="3" t="s">
        <v>90</v>
      </c>
      <c r="I77" s="3" t="s">
        <v>90</v>
      </c>
      <c r="J77" s="3" t="s">
        <v>90</v>
      </c>
      <c r="K77" s="3">
        <v>76</v>
      </c>
      <c r="L77" s="3">
        <v>12</v>
      </c>
      <c r="M77" s="3">
        <v>64</v>
      </c>
      <c r="N77" s="23">
        <v>0.285</v>
      </c>
      <c r="O77" s="3">
        <v>6</v>
      </c>
      <c r="P77" s="123" t="s">
        <v>51</v>
      </c>
    </row>
    <row r="78" spans="1:16" ht="12.75">
      <c r="A78" s="1" t="s">
        <v>114</v>
      </c>
      <c r="B78" s="27" t="s">
        <v>90</v>
      </c>
      <c r="C78" s="2" t="s">
        <v>115</v>
      </c>
      <c r="D78" s="2">
        <v>34.4</v>
      </c>
      <c r="E78" s="3" t="s">
        <v>54</v>
      </c>
      <c r="F78" s="3"/>
      <c r="G78" s="13">
        <v>481</v>
      </c>
      <c r="H78" s="14">
        <v>137</v>
      </c>
      <c r="I78" s="13">
        <v>31</v>
      </c>
      <c r="J78" s="13">
        <v>3</v>
      </c>
      <c r="K78" s="3">
        <v>74</v>
      </c>
      <c r="L78" s="3">
        <v>13</v>
      </c>
      <c r="M78" s="3">
        <v>60</v>
      </c>
      <c r="N78" s="26">
        <f>H78/G78</f>
        <v>0.28482328482328484</v>
      </c>
      <c r="O78" s="3">
        <v>7</v>
      </c>
      <c r="P78" s="123" t="s">
        <v>56</v>
      </c>
    </row>
    <row r="79" spans="1:16" ht="12.75">
      <c r="A79" s="1" t="s">
        <v>114</v>
      </c>
      <c r="B79" s="8">
        <v>16</v>
      </c>
      <c r="C79" s="2" t="s">
        <v>115</v>
      </c>
      <c r="D79" s="2">
        <v>34.4</v>
      </c>
      <c r="E79" s="3" t="s">
        <v>54</v>
      </c>
      <c r="F79" s="3"/>
      <c r="G79" s="13">
        <v>490</v>
      </c>
      <c r="H79" s="14">
        <v>138</v>
      </c>
      <c r="I79" s="13">
        <v>30</v>
      </c>
      <c r="J79" s="13">
        <v>2</v>
      </c>
      <c r="K79" s="3">
        <v>68</v>
      </c>
      <c r="L79" s="3">
        <v>12</v>
      </c>
      <c r="M79" s="3">
        <v>62</v>
      </c>
      <c r="N79" s="26">
        <f>H79/G79</f>
        <v>0.2816326530612245</v>
      </c>
      <c r="O79" s="3">
        <v>6</v>
      </c>
      <c r="P79" s="123" t="s">
        <v>57</v>
      </c>
    </row>
    <row r="80" spans="1:16" ht="12.75">
      <c r="A80" s="1" t="s">
        <v>114</v>
      </c>
      <c r="B80" s="8">
        <v>14</v>
      </c>
      <c r="C80" s="2" t="s">
        <v>115</v>
      </c>
      <c r="D80" s="2">
        <v>34.4</v>
      </c>
      <c r="E80" s="3" t="s">
        <v>54</v>
      </c>
      <c r="F80" s="3"/>
      <c r="G80" s="13">
        <v>488</v>
      </c>
      <c r="H80" s="14">
        <v>145</v>
      </c>
      <c r="I80" s="13">
        <v>30</v>
      </c>
      <c r="J80" s="13">
        <v>4</v>
      </c>
      <c r="K80" s="3">
        <v>67</v>
      </c>
      <c r="L80" s="3">
        <v>15</v>
      </c>
      <c r="M80" s="3">
        <v>62</v>
      </c>
      <c r="N80" s="23">
        <v>0.297131147541</v>
      </c>
      <c r="O80" s="3">
        <v>3</v>
      </c>
      <c r="P80" s="123" t="s">
        <v>58</v>
      </c>
    </row>
    <row r="81" spans="1:16" s="52" customFormat="1" ht="15">
      <c r="A81" s="136" t="s">
        <v>114</v>
      </c>
      <c r="B81" s="97">
        <f>(B77+B79+B80)/3</f>
        <v>15.666666666666666</v>
      </c>
      <c r="C81" s="137" t="s">
        <v>115</v>
      </c>
      <c r="D81" s="137">
        <v>34.4</v>
      </c>
      <c r="E81" s="135" t="s">
        <v>54</v>
      </c>
      <c r="F81" s="135"/>
      <c r="G81" s="91">
        <f>(G78*0.85+G79*1.15+G80)/3</f>
        <v>486.7833333333333</v>
      </c>
      <c r="H81" s="91">
        <f>(H78*0.85+H79*1.15+H80)/3</f>
        <v>140.04999999999998</v>
      </c>
      <c r="I81" s="91">
        <f>(I78*0.85+I79*1.15+I80)/3</f>
        <v>30.28333333333333</v>
      </c>
      <c r="J81" s="91">
        <f>(J78*0.85+J79*1.15+J80)/3</f>
        <v>2.9499999999999997</v>
      </c>
      <c r="K81" s="91">
        <f>(K77+K78*0.85+K79*1.15+K80)/4</f>
        <v>71.025</v>
      </c>
      <c r="L81" s="91">
        <f>(L77+L78*0.85+L79*1.15+L80)/4</f>
        <v>12.962499999999999</v>
      </c>
      <c r="M81" s="91">
        <f>(M77+M78*0.85+M79*1.15+M80)/4</f>
        <v>62.075</v>
      </c>
      <c r="N81" s="93">
        <f>(N77+N78*0.85+N79*1.15+N80)/4</f>
        <v>0.28702712266530006</v>
      </c>
      <c r="O81" s="91">
        <f>(O77+O78*0.85+O79*1.15+O80)/4</f>
        <v>5.4624999999999995</v>
      </c>
      <c r="P81" s="126"/>
    </row>
    <row r="82" spans="1:16" ht="12.75">
      <c r="A82" s="1" t="s">
        <v>116</v>
      </c>
      <c r="B82" s="8">
        <v>18</v>
      </c>
      <c r="C82" s="2" t="s">
        <v>1</v>
      </c>
      <c r="D82" s="2">
        <v>31</v>
      </c>
      <c r="E82" s="3" t="s">
        <v>54</v>
      </c>
      <c r="F82" s="3"/>
      <c r="G82" s="3" t="s">
        <v>90</v>
      </c>
      <c r="H82" s="3" t="s">
        <v>90</v>
      </c>
      <c r="I82" s="3" t="s">
        <v>90</v>
      </c>
      <c r="J82" s="3" t="s">
        <v>90</v>
      </c>
      <c r="K82" s="3">
        <v>74</v>
      </c>
      <c r="L82" s="3">
        <v>13</v>
      </c>
      <c r="M82" s="3">
        <v>70</v>
      </c>
      <c r="N82" s="23">
        <v>0.28</v>
      </c>
      <c r="O82" s="3">
        <v>2</v>
      </c>
      <c r="P82" s="123" t="s">
        <v>51</v>
      </c>
    </row>
    <row r="83" spans="1:16" ht="12.75">
      <c r="A83" s="1" t="s">
        <v>116</v>
      </c>
      <c r="B83" s="27" t="s">
        <v>90</v>
      </c>
      <c r="C83" s="2" t="s">
        <v>1</v>
      </c>
      <c r="D83" s="2">
        <v>31</v>
      </c>
      <c r="E83" s="3" t="s">
        <v>54</v>
      </c>
      <c r="F83" s="3"/>
      <c r="G83" s="13">
        <v>541</v>
      </c>
      <c r="H83" s="14">
        <v>150</v>
      </c>
      <c r="I83" s="13">
        <v>34</v>
      </c>
      <c r="J83" s="13">
        <v>1</v>
      </c>
      <c r="K83" s="3">
        <v>72</v>
      </c>
      <c r="L83" s="3">
        <v>15</v>
      </c>
      <c r="M83" s="3">
        <v>71</v>
      </c>
      <c r="N83" s="26">
        <f>H83/G83</f>
        <v>0.27726432532347506</v>
      </c>
      <c r="O83" s="3">
        <v>3</v>
      </c>
      <c r="P83" s="123" t="s">
        <v>56</v>
      </c>
    </row>
    <row r="84" spans="1:16" ht="12.75">
      <c r="A84" s="1" t="s">
        <v>116</v>
      </c>
      <c r="B84" s="8">
        <v>12</v>
      </c>
      <c r="C84" s="2" t="s">
        <v>1</v>
      </c>
      <c r="D84" s="2">
        <v>31</v>
      </c>
      <c r="E84" s="3" t="s">
        <v>54</v>
      </c>
      <c r="F84" s="3"/>
      <c r="G84" s="13">
        <v>548</v>
      </c>
      <c r="H84" s="14">
        <v>151</v>
      </c>
      <c r="I84" s="13">
        <v>41</v>
      </c>
      <c r="J84" s="13">
        <v>1</v>
      </c>
      <c r="K84" s="3">
        <v>69</v>
      </c>
      <c r="L84" s="3">
        <v>13</v>
      </c>
      <c r="M84" s="3">
        <v>71</v>
      </c>
      <c r="N84" s="26">
        <f>H84/G84</f>
        <v>0.2755474452554745</v>
      </c>
      <c r="O84" s="3">
        <v>3</v>
      </c>
      <c r="P84" s="123" t="s">
        <v>57</v>
      </c>
    </row>
    <row r="85" spans="1:16" ht="12.75">
      <c r="A85" s="1" t="s">
        <v>116</v>
      </c>
      <c r="B85" s="8">
        <v>21</v>
      </c>
      <c r="C85" s="2" t="s">
        <v>1</v>
      </c>
      <c r="D85" s="2">
        <v>31</v>
      </c>
      <c r="E85" s="3" t="s">
        <v>54</v>
      </c>
      <c r="F85" s="3"/>
      <c r="G85" s="13">
        <v>483</v>
      </c>
      <c r="H85" s="14">
        <v>133</v>
      </c>
      <c r="I85" s="13">
        <v>33</v>
      </c>
      <c r="J85" s="13">
        <v>1</v>
      </c>
      <c r="K85" s="3">
        <v>71</v>
      </c>
      <c r="L85" s="3">
        <v>12</v>
      </c>
      <c r="M85" s="3">
        <v>65</v>
      </c>
      <c r="N85" s="23">
        <v>0.275362318841</v>
      </c>
      <c r="O85" s="3">
        <v>2</v>
      </c>
      <c r="P85" s="123" t="s">
        <v>58</v>
      </c>
    </row>
    <row r="86" spans="1:16" s="52" customFormat="1" ht="15">
      <c r="A86" s="136" t="s">
        <v>116</v>
      </c>
      <c r="B86" s="97">
        <f>(B82+B84+B85)/3</f>
        <v>17</v>
      </c>
      <c r="C86" s="137" t="s">
        <v>1</v>
      </c>
      <c r="D86" s="137">
        <v>31</v>
      </c>
      <c r="E86" s="135" t="s">
        <v>54</v>
      </c>
      <c r="F86" s="135"/>
      <c r="G86" s="91">
        <f>(G83*0.85+G84*1.15+G85)/3</f>
        <v>524.35</v>
      </c>
      <c r="H86" s="91">
        <f>(H83*0.85+H84*1.15+H85)/3</f>
        <v>144.71666666666667</v>
      </c>
      <c r="I86" s="91">
        <f>(I83*0.85+I84*1.15+I85)/3</f>
        <v>36.35</v>
      </c>
      <c r="J86" s="91">
        <f>(J83*0.85+J84*1.15+J85)/3</f>
        <v>1</v>
      </c>
      <c r="K86" s="91">
        <f>(K82+K83*0.85+K84*1.15+K85)/4</f>
        <v>71.38749999999999</v>
      </c>
      <c r="L86" s="91">
        <f>(L82+L83*0.85+L84*1.15+L85)/4</f>
        <v>13.175</v>
      </c>
      <c r="M86" s="91">
        <f>(M82+M83*0.85+M84*1.15+M85)/4</f>
        <v>69.25</v>
      </c>
      <c r="N86" s="93">
        <f>(N82+N83*0.85+N84*1.15+N85)/4</f>
        <v>0.27697913935243734</v>
      </c>
      <c r="O86" s="91">
        <f>(O82+O83*0.85+O84*1.15+O85)/4</f>
        <v>2.5</v>
      </c>
      <c r="P86" s="126"/>
    </row>
    <row r="87" spans="1:16" ht="12.75">
      <c r="A87" s="1" t="s">
        <v>109</v>
      </c>
      <c r="B87" s="8">
        <v>12</v>
      </c>
      <c r="C87" s="2" t="s">
        <v>69</v>
      </c>
      <c r="D87" s="2">
        <v>30.1</v>
      </c>
      <c r="E87" s="3" t="s">
        <v>54</v>
      </c>
      <c r="F87" s="3" t="s">
        <v>35</v>
      </c>
      <c r="G87" s="3" t="s">
        <v>90</v>
      </c>
      <c r="H87" s="3" t="s">
        <v>90</v>
      </c>
      <c r="I87" s="3" t="s">
        <v>90</v>
      </c>
      <c r="J87" s="3" t="s">
        <v>90</v>
      </c>
      <c r="K87" s="3">
        <v>75</v>
      </c>
      <c r="L87" s="3">
        <v>5</v>
      </c>
      <c r="M87" s="3">
        <v>28</v>
      </c>
      <c r="N87" s="23">
        <v>0.274</v>
      </c>
      <c r="O87" s="3">
        <v>38</v>
      </c>
      <c r="P87" s="123" t="s">
        <v>51</v>
      </c>
    </row>
    <row r="88" spans="1:16" ht="12.75">
      <c r="A88" s="1" t="s">
        <v>109</v>
      </c>
      <c r="B88" s="8" t="s">
        <v>90</v>
      </c>
      <c r="C88" s="2" t="s">
        <v>69</v>
      </c>
      <c r="D88" s="2">
        <v>30.1</v>
      </c>
      <c r="E88" s="3" t="s">
        <v>35</v>
      </c>
      <c r="F88" s="3"/>
      <c r="G88" s="13">
        <v>464</v>
      </c>
      <c r="H88" s="14">
        <v>127</v>
      </c>
      <c r="I88" s="13">
        <v>22</v>
      </c>
      <c r="J88" s="13">
        <v>5</v>
      </c>
      <c r="K88" s="3">
        <v>76</v>
      </c>
      <c r="L88" s="3">
        <v>4</v>
      </c>
      <c r="M88" s="3">
        <v>29</v>
      </c>
      <c r="N88" s="26">
        <f>H88/G88</f>
        <v>0.27370689655172414</v>
      </c>
      <c r="O88" s="3">
        <v>40</v>
      </c>
      <c r="P88" s="123" t="s">
        <v>56</v>
      </c>
    </row>
    <row r="89" spans="1:16" ht="12.75">
      <c r="A89" s="1" t="s">
        <v>109</v>
      </c>
      <c r="B89" s="8">
        <v>31</v>
      </c>
      <c r="C89" s="2" t="s">
        <v>69</v>
      </c>
      <c r="D89" s="2">
        <v>30.1</v>
      </c>
      <c r="E89" s="3" t="s">
        <v>54</v>
      </c>
      <c r="F89" s="3"/>
      <c r="G89" s="13">
        <v>415</v>
      </c>
      <c r="H89" s="14">
        <v>112</v>
      </c>
      <c r="I89" s="13">
        <v>20</v>
      </c>
      <c r="J89" s="13">
        <v>4</v>
      </c>
      <c r="K89" s="3">
        <v>65</v>
      </c>
      <c r="L89" s="3">
        <v>4</v>
      </c>
      <c r="M89" s="3">
        <v>33</v>
      </c>
      <c r="N89" s="26">
        <f>H89/G89</f>
        <v>0.26987951807228916</v>
      </c>
      <c r="O89" s="3">
        <v>32</v>
      </c>
      <c r="P89" s="123" t="s">
        <v>57</v>
      </c>
    </row>
    <row r="90" spans="1:16" ht="12.75">
      <c r="A90" s="1" t="s">
        <v>109</v>
      </c>
      <c r="B90" s="8">
        <v>19</v>
      </c>
      <c r="C90" s="2" t="s">
        <v>69</v>
      </c>
      <c r="D90" s="2">
        <v>30.1</v>
      </c>
      <c r="E90" s="3" t="s">
        <v>35</v>
      </c>
      <c r="F90" s="3"/>
      <c r="G90" s="13">
        <v>443</v>
      </c>
      <c r="H90" s="14">
        <v>119</v>
      </c>
      <c r="I90" s="13">
        <v>23</v>
      </c>
      <c r="J90" s="13">
        <v>4</v>
      </c>
      <c r="K90" s="3">
        <v>82</v>
      </c>
      <c r="L90" s="3">
        <v>5</v>
      </c>
      <c r="M90" s="3">
        <v>26</v>
      </c>
      <c r="N90" s="23">
        <v>0.268623024831</v>
      </c>
      <c r="O90" s="3">
        <v>38</v>
      </c>
      <c r="P90" s="123" t="s">
        <v>58</v>
      </c>
    </row>
    <row r="91" spans="1:16" s="52" customFormat="1" ht="15">
      <c r="A91" s="136" t="s">
        <v>109</v>
      </c>
      <c r="B91" s="97">
        <f>(B87+B89+B90)/3</f>
        <v>20.666666666666668</v>
      </c>
      <c r="C91" s="137" t="s">
        <v>69</v>
      </c>
      <c r="D91" s="137">
        <v>30.1</v>
      </c>
      <c r="E91" s="135" t="s">
        <v>54</v>
      </c>
      <c r="F91" s="135"/>
      <c r="G91" s="91">
        <f>(G88*0.85+G89*1.15+G90)/3</f>
        <v>438.21666666666664</v>
      </c>
      <c r="H91" s="91">
        <f>(H88*0.85+H89*1.15+H90)/3</f>
        <v>118.58333333333333</v>
      </c>
      <c r="I91" s="91">
        <f>(I88*0.85+I89*1.15+I90)/3</f>
        <v>21.566666666666666</v>
      </c>
      <c r="J91" s="91">
        <f>(J88*0.85+J89*1.15+J90)/3</f>
        <v>4.283333333333333</v>
      </c>
      <c r="K91" s="91">
        <f>(K87+K88*0.85+K89*1.15+K90)/4</f>
        <v>74.0875</v>
      </c>
      <c r="L91" s="91">
        <f>(L87+L88*0.85+L89*1.15+L90)/4</f>
        <v>4.5</v>
      </c>
      <c r="M91" s="91">
        <f>(M87+M88*0.85+M89*1.15+M90)/4</f>
        <v>29.15</v>
      </c>
      <c r="N91" s="93">
        <f>(N87+N88*0.85+N89*1.15+N90)/4</f>
        <v>0.2714088331707745</v>
      </c>
      <c r="O91" s="91">
        <f>(O87+O88*0.85+O89*1.15+O90)/4</f>
        <v>36.7</v>
      </c>
      <c r="P91" s="126"/>
    </row>
    <row r="92" spans="1:16" ht="12.75">
      <c r="A92" s="28" t="s">
        <v>145</v>
      </c>
      <c r="B92" s="30">
        <v>25</v>
      </c>
      <c r="C92" s="29" t="s">
        <v>84</v>
      </c>
      <c r="D92" s="29">
        <v>26.3</v>
      </c>
      <c r="E92" s="30" t="s">
        <v>55</v>
      </c>
      <c r="F92" s="103" t="s">
        <v>146</v>
      </c>
      <c r="G92" s="3" t="s">
        <v>90</v>
      </c>
      <c r="H92" s="3" t="s">
        <v>90</v>
      </c>
      <c r="I92" s="3" t="s">
        <v>90</v>
      </c>
      <c r="J92" s="3" t="s">
        <v>90</v>
      </c>
      <c r="K92" s="14">
        <v>48</v>
      </c>
      <c r="L92" s="30">
        <v>10</v>
      </c>
      <c r="M92" s="30">
        <v>42</v>
      </c>
      <c r="N92" s="30">
        <v>0.277</v>
      </c>
      <c r="O92" s="30">
        <v>12</v>
      </c>
      <c r="P92" s="123" t="s">
        <v>51</v>
      </c>
    </row>
    <row r="93" spans="1:16" ht="12.75">
      <c r="A93" s="28" t="s">
        <v>145</v>
      </c>
      <c r="B93" s="30" t="s">
        <v>90</v>
      </c>
      <c r="C93" s="29" t="s">
        <v>84</v>
      </c>
      <c r="D93" s="29">
        <v>26.3</v>
      </c>
      <c r="E93" s="3" t="s">
        <v>122</v>
      </c>
      <c r="F93" s="141"/>
      <c r="G93" s="3">
        <v>444</v>
      </c>
      <c r="H93" s="3">
        <v>121</v>
      </c>
      <c r="I93" s="151">
        <v>30</v>
      </c>
      <c r="J93" s="151">
        <v>4</v>
      </c>
      <c r="K93" s="3">
        <v>54</v>
      </c>
      <c r="L93" s="3">
        <v>12</v>
      </c>
      <c r="M93" s="3">
        <v>49</v>
      </c>
      <c r="N93" s="26">
        <f>H93/G93</f>
        <v>0.2725225225225225</v>
      </c>
      <c r="O93" s="3">
        <v>14</v>
      </c>
      <c r="P93" s="123" t="s">
        <v>56</v>
      </c>
    </row>
    <row r="94" spans="1:16" ht="12.75">
      <c r="A94" s="28" t="s">
        <v>145</v>
      </c>
      <c r="B94" s="30">
        <v>18</v>
      </c>
      <c r="C94" s="29" t="s">
        <v>84</v>
      </c>
      <c r="D94" s="29">
        <v>26.3</v>
      </c>
      <c r="E94" s="3" t="s">
        <v>122</v>
      </c>
      <c r="F94" s="103"/>
      <c r="G94" s="3">
        <v>495</v>
      </c>
      <c r="H94" s="3">
        <v>138</v>
      </c>
      <c r="I94" s="124">
        <v>33</v>
      </c>
      <c r="J94" s="124">
        <v>4</v>
      </c>
      <c r="K94" s="3">
        <v>68</v>
      </c>
      <c r="L94" s="3">
        <v>15</v>
      </c>
      <c r="M94" s="3">
        <v>67</v>
      </c>
      <c r="N94" s="26">
        <f>H94/G94</f>
        <v>0.2787878787878788</v>
      </c>
      <c r="O94" s="3">
        <v>14</v>
      </c>
      <c r="P94" s="123" t="s">
        <v>57</v>
      </c>
    </row>
    <row r="95" spans="1:16" ht="12.75">
      <c r="A95" s="28" t="s">
        <v>145</v>
      </c>
      <c r="B95" s="30">
        <v>19</v>
      </c>
      <c r="C95" s="29" t="s">
        <v>84</v>
      </c>
      <c r="D95" s="29">
        <v>26.3</v>
      </c>
      <c r="E95" s="3" t="s">
        <v>122</v>
      </c>
      <c r="F95" s="103"/>
      <c r="G95" s="3">
        <v>403</v>
      </c>
      <c r="H95" s="3">
        <v>115</v>
      </c>
      <c r="I95" s="124">
        <v>26</v>
      </c>
      <c r="J95" s="124">
        <v>5</v>
      </c>
      <c r="K95" s="3">
        <v>59</v>
      </c>
      <c r="L95" s="3">
        <v>16</v>
      </c>
      <c r="M95" s="3">
        <v>55</v>
      </c>
      <c r="N95" s="3">
        <v>0.285359801489</v>
      </c>
      <c r="O95" s="3">
        <v>15</v>
      </c>
      <c r="P95" s="123" t="s">
        <v>58</v>
      </c>
    </row>
    <row r="96" spans="1:16" ht="12.75">
      <c r="A96" s="142" t="s">
        <v>145</v>
      </c>
      <c r="B96" s="102">
        <f>(B92+B94+B95)/3</f>
        <v>20.666666666666668</v>
      </c>
      <c r="C96" s="143" t="s">
        <v>84</v>
      </c>
      <c r="D96" s="143">
        <v>26.3</v>
      </c>
      <c r="E96" s="135" t="s">
        <v>122</v>
      </c>
      <c r="F96" s="103"/>
      <c r="G96" s="91">
        <f>(G93*0.85+G94*1.15+G95)/3</f>
        <v>449.8833333333334</v>
      </c>
      <c r="H96" s="91">
        <f>(H93*0.85+H94*1.15+H95)/3</f>
        <v>125.51666666666665</v>
      </c>
      <c r="I96" s="91">
        <f>(I93*0.85+I94*1.15+I95)/3</f>
        <v>29.816666666666663</v>
      </c>
      <c r="J96" s="91">
        <f>(J93*0.85+J94*1.15+J95)/3</f>
        <v>4.333333333333333</v>
      </c>
      <c r="K96" s="91">
        <f>(K92+K93*0.85+K94*1.15+K95)/4</f>
        <v>57.775</v>
      </c>
      <c r="L96" s="91">
        <f>(L92+L93*0.85+L94*1.15+L95)/4</f>
        <v>13.3625</v>
      </c>
      <c r="M96" s="91">
        <f>(M92+M93*0.85+M94*1.15+M95)/4</f>
        <v>53.925</v>
      </c>
      <c r="N96" s="93">
        <f>(N92+N93*0.85+N94*1.15+N95)/4</f>
        <v>0.2786525015598012</v>
      </c>
      <c r="O96" s="91">
        <f>(O92+O93*0.85+O94*1.15+O95)/4</f>
        <v>13.75</v>
      </c>
      <c r="P96" s="126"/>
    </row>
    <row r="97" spans="1:16" ht="12.75">
      <c r="A97" s="1" t="s">
        <v>113</v>
      </c>
      <c r="B97" s="8">
        <v>16</v>
      </c>
      <c r="C97" s="2" t="s">
        <v>60</v>
      </c>
      <c r="D97" s="2">
        <v>23.3</v>
      </c>
      <c r="E97" s="3" t="s">
        <v>54</v>
      </c>
      <c r="F97" s="3"/>
      <c r="G97" s="3" t="s">
        <v>90</v>
      </c>
      <c r="H97" s="3" t="s">
        <v>90</v>
      </c>
      <c r="I97" s="3" t="s">
        <v>90</v>
      </c>
      <c r="J97" s="3" t="s">
        <v>90</v>
      </c>
      <c r="K97" s="3">
        <v>67</v>
      </c>
      <c r="L97" s="3">
        <v>13</v>
      </c>
      <c r="M97" s="3">
        <v>62</v>
      </c>
      <c r="N97" s="23">
        <v>0.28</v>
      </c>
      <c r="O97" s="3">
        <v>13</v>
      </c>
      <c r="P97" s="123" t="s">
        <v>119</v>
      </c>
    </row>
    <row r="98" spans="1:16" ht="12.75">
      <c r="A98" s="1" t="s">
        <v>113</v>
      </c>
      <c r="B98" s="8" t="s">
        <v>90</v>
      </c>
      <c r="C98" s="2" t="s">
        <v>60</v>
      </c>
      <c r="D98" s="2">
        <v>23.3</v>
      </c>
      <c r="E98" s="3" t="s">
        <v>54</v>
      </c>
      <c r="F98" s="3"/>
      <c r="G98" s="3">
        <v>406</v>
      </c>
      <c r="H98" s="3">
        <v>109</v>
      </c>
      <c r="I98" s="3">
        <v>16</v>
      </c>
      <c r="J98" s="3">
        <v>1</v>
      </c>
      <c r="K98" s="3">
        <v>51</v>
      </c>
      <c r="L98" s="3">
        <v>8</v>
      </c>
      <c r="M98" s="3">
        <v>46</v>
      </c>
      <c r="N98" s="26">
        <f>H98/G98</f>
        <v>0.2684729064039409</v>
      </c>
      <c r="O98" s="3">
        <v>12</v>
      </c>
      <c r="P98" s="123" t="s">
        <v>56</v>
      </c>
    </row>
    <row r="99" spans="1:16" ht="12.75">
      <c r="A99" s="1" t="s">
        <v>113</v>
      </c>
      <c r="B99" s="8">
        <v>25</v>
      </c>
      <c r="C99" s="2" t="s">
        <v>60</v>
      </c>
      <c r="D99" s="2">
        <v>23.3</v>
      </c>
      <c r="E99" s="3" t="s">
        <v>54</v>
      </c>
      <c r="F99" s="3"/>
      <c r="G99" s="13">
        <v>499</v>
      </c>
      <c r="H99" s="14">
        <v>135</v>
      </c>
      <c r="I99" s="13">
        <v>23</v>
      </c>
      <c r="J99" s="13">
        <v>2</v>
      </c>
      <c r="K99" s="3">
        <v>73</v>
      </c>
      <c r="L99" s="3">
        <v>12</v>
      </c>
      <c r="M99" s="3">
        <v>62</v>
      </c>
      <c r="N99" s="26">
        <f>H99/G99</f>
        <v>0.27054108216432865</v>
      </c>
      <c r="O99" s="3">
        <v>10</v>
      </c>
      <c r="P99" s="123" t="s">
        <v>57</v>
      </c>
    </row>
    <row r="100" spans="1:16" ht="12.75">
      <c r="A100" s="1" t="s">
        <v>113</v>
      </c>
      <c r="B100" s="8">
        <v>41</v>
      </c>
      <c r="C100" s="2" t="s">
        <v>60</v>
      </c>
      <c r="D100" s="2">
        <v>23.3</v>
      </c>
      <c r="E100" s="3" t="s">
        <v>54</v>
      </c>
      <c r="F100" s="3"/>
      <c r="G100" s="13">
        <v>141</v>
      </c>
      <c r="H100" s="14">
        <v>34</v>
      </c>
      <c r="I100" s="13">
        <v>4</v>
      </c>
      <c r="J100" s="13">
        <v>0</v>
      </c>
      <c r="K100" s="3">
        <v>16</v>
      </c>
      <c r="L100" s="3">
        <v>3</v>
      </c>
      <c r="M100" s="3">
        <v>17</v>
      </c>
      <c r="N100" s="23">
        <v>0.24113475177305</v>
      </c>
      <c r="O100" s="3">
        <v>6</v>
      </c>
      <c r="P100" s="123" t="s">
        <v>58</v>
      </c>
    </row>
    <row r="101" spans="1:16" s="52" customFormat="1" ht="15">
      <c r="A101" s="136" t="s">
        <v>113</v>
      </c>
      <c r="B101" s="97">
        <f>(B97+B99+B100)/3</f>
        <v>27.333333333333332</v>
      </c>
      <c r="C101" s="137" t="s">
        <v>60</v>
      </c>
      <c r="D101" s="137">
        <v>23.3</v>
      </c>
      <c r="E101" s="135" t="s">
        <v>54</v>
      </c>
      <c r="F101" s="135"/>
      <c r="G101" s="91">
        <f>(G98*0.85+G99*1.15+G100)/3</f>
        <v>353.3166666666666</v>
      </c>
      <c r="H101" s="91">
        <f>(H98*0.85+H99*1.15+H100)/3</f>
        <v>93.96666666666665</v>
      </c>
      <c r="I101" s="91">
        <f>(I98*0.85+I99*1.15+I100)/3</f>
        <v>14.683333333333332</v>
      </c>
      <c r="J101" s="91">
        <f>(J98*0.85+J99*1.15+J100)/3</f>
        <v>1.05</v>
      </c>
      <c r="K101" s="91">
        <f>(K97+K98*0.85+K99*1.15+K100)/4</f>
        <v>52.574999999999996</v>
      </c>
      <c r="L101" s="91">
        <f>(L97+L98*0.85+L99*1.15+L100)/4</f>
        <v>9.15</v>
      </c>
      <c r="M101" s="91">
        <f>(M97+M98*0.85+M99*1.15+M100)/4</f>
        <v>47.349999999999994</v>
      </c>
      <c r="N101" s="93">
        <f>(N97+N98*0.85+N99*1.15+N100)/4</f>
        <v>0.2651147416763444</v>
      </c>
      <c r="O101" s="91">
        <f>(O97+O98*0.85+O99*1.15+O100)/4</f>
        <v>10.175</v>
      </c>
      <c r="P101" s="126"/>
    </row>
    <row r="102" spans="1:16" ht="12.75">
      <c r="A102" s="28" t="s">
        <v>117</v>
      </c>
      <c r="B102" s="27">
        <v>19</v>
      </c>
      <c r="C102" s="29" t="s">
        <v>98</v>
      </c>
      <c r="D102" s="29">
        <v>30.2</v>
      </c>
      <c r="E102" s="12" t="s">
        <v>54</v>
      </c>
      <c r="F102" s="12"/>
      <c r="G102" s="3" t="s">
        <v>90</v>
      </c>
      <c r="H102" s="3" t="s">
        <v>90</v>
      </c>
      <c r="I102" s="3" t="s">
        <v>90</v>
      </c>
      <c r="J102" s="3" t="s">
        <v>90</v>
      </c>
      <c r="K102" s="12">
        <v>68</v>
      </c>
      <c r="L102" s="12">
        <v>4</v>
      </c>
      <c r="M102" s="12">
        <v>43</v>
      </c>
      <c r="N102" s="24">
        <v>0.281</v>
      </c>
      <c r="O102" s="12">
        <v>20</v>
      </c>
      <c r="P102" s="123" t="s">
        <v>51</v>
      </c>
    </row>
    <row r="103" spans="1:16" ht="12.75">
      <c r="A103" s="28" t="s">
        <v>117</v>
      </c>
      <c r="B103" s="27" t="s">
        <v>90</v>
      </c>
      <c r="C103" s="29" t="s">
        <v>98</v>
      </c>
      <c r="D103" s="29">
        <v>30.2</v>
      </c>
      <c r="E103" s="13" t="s">
        <v>54</v>
      </c>
      <c r="F103" s="124"/>
      <c r="G103" s="13">
        <v>463</v>
      </c>
      <c r="H103" s="13">
        <v>134</v>
      </c>
      <c r="I103" s="13">
        <v>28</v>
      </c>
      <c r="J103" s="13">
        <v>1</v>
      </c>
      <c r="K103" s="13">
        <v>64</v>
      </c>
      <c r="L103" s="13">
        <v>6</v>
      </c>
      <c r="M103" s="13">
        <v>49</v>
      </c>
      <c r="N103" s="26">
        <f>H103/G103</f>
        <v>0.2894168466522678</v>
      </c>
      <c r="O103" s="13">
        <v>21</v>
      </c>
      <c r="P103" s="123" t="s">
        <v>56</v>
      </c>
    </row>
    <row r="104" spans="1:16" ht="12.75">
      <c r="A104" s="28" t="s">
        <v>117</v>
      </c>
      <c r="B104" s="27">
        <v>26</v>
      </c>
      <c r="C104" s="29" t="s">
        <v>98</v>
      </c>
      <c r="D104" s="29">
        <v>30.2</v>
      </c>
      <c r="E104" s="13" t="s">
        <v>54</v>
      </c>
      <c r="F104" s="124"/>
      <c r="G104" s="13">
        <v>448</v>
      </c>
      <c r="H104" s="13">
        <v>128</v>
      </c>
      <c r="I104" s="13">
        <v>21</v>
      </c>
      <c r="J104" s="13">
        <v>2</v>
      </c>
      <c r="K104" s="13">
        <v>59</v>
      </c>
      <c r="L104" s="13">
        <v>7</v>
      </c>
      <c r="M104" s="13">
        <v>48</v>
      </c>
      <c r="N104" s="26">
        <f>H104/G104</f>
        <v>0.2857142857142857</v>
      </c>
      <c r="O104" s="13">
        <v>17</v>
      </c>
      <c r="P104" s="123" t="s">
        <v>57</v>
      </c>
    </row>
    <row r="105" spans="1:16" ht="12.75">
      <c r="A105" s="15" t="s">
        <v>117</v>
      </c>
      <c r="B105" s="16">
        <v>24</v>
      </c>
      <c r="C105" s="17" t="s">
        <v>98</v>
      </c>
      <c r="D105" s="17">
        <v>30.2</v>
      </c>
      <c r="E105" s="50" t="s">
        <v>54</v>
      </c>
      <c r="F105" s="144"/>
      <c r="G105" s="13">
        <v>467</v>
      </c>
      <c r="H105" s="13">
        <v>133</v>
      </c>
      <c r="I105" s="13">
        <v>25</v>
      </c>
      <c r="J105" s="13">
        <v>1</v>
      </c>
      <c r="K105" s="13">
        <v>61</v>
      </c>
      <c r="L105" s="13">
        <v>8</v>
      </c>
      <c r="M105" s="13">
        <v>41</v>
      </c>
      <c r="N105" s="26">
        <v>0.284796573876</v>
      </c>
      <c r="O105" s="13">
        <v>20</v>
      </c>
      <c r="P105" s="123" t="s">
        <v>58</v>
      </c>
    </row>
    <row r="106" spans="1:16" s="52" customFormat="1" ht="15">
      <c r="A106" s="145" t="s">
        <v>117</v>
      </c>
      <c r="B106" s="102">
        <f>(B102+B104+B105)/3</f>
        <v>23</v>
      </c>
      <c r="C106" s="139" t="s">
        <v>98</v>
      </c>
      <c r="D106" s="139">
        <v>30.2</v>
      </c>
      <c r="E106" s="146" t="s">
        <v>54</v>
      </c>
      <c r="F106" s="140"/>
      <c r="G106" s="91">
        <f>(G103*0.85+G104*1.15+G105)/3</f>
        <v>458.5833333333333</v>
      </c>
      <c r="H106" s="91">
        <f>(H103*0.85+H104*1.15+H105)/3</f>
        <v>131.36666666666665</v>
      </c>
      <c r="I106" s="91">
        <f>(I103*0.85+I104*1.15+I105)/3</f>
        <v>24.316666666666666</v>
      </c>
      <c r="J106" s="91">
        <f>(J103*0.85+J104*1.15+J105)/3</f>
        <v>1.3833333333333335</v>
      </c>
      <c r="K106" s="91">
        <f>(K102+K103*0.85+K104*1.15+K105)/4</f>
        <v>62.8125</v>
      </c>
      <c r="L106" s="91">
        <f>(L102+L103*0.85+L104*1.15+L105)/4</f>
        <v>6.2875</v>
      </c>
      <c r="M106" s="91">
        <f>(M102+M103*0.85+M104*1.15+M105)/4</f>
        <v>45.2125</v>
      </c>
      <c r="N106" s="93">
        <f>(N102+N103*0.85+N104*1.15+N105)/4</f>
        <v>0.285093080525464</v>
      </c>
      <c r="O106" s="91">
        <f>(O102+O103*0.85+O104*1.15+O105)/4</f>
        <v>19.349999999999998</v>
      </c>
      <c r="P106" s="126"/>
    </row>
    <row r="107" spans="1:16" ht="12.75">
      <c r="A107" s="71" t="s">
        <v>162</v>
      </c>
      <c r="B107" s="34">
        <v>20</v>
      </c>
      <c r="C107" s="33" t="s">
        <v>8</v>
      </c>
      <c r="D107" s="33">
        <v>32.1</v>
      </c>
      <c r="E107" s="34" t="s">
        <v>55</v>
      </c>
      <c r="F107" s="34"/>
      <c r="G107" s="3" t="s">
        <v>90</v>
      </c>
      <c r="H107" s="3" t="s">
        <v>90</v>
      </c>
      <c r="I107" s="3" t="s">
        <v>90</v>
      </c>
      <c r="J107" s="3" t="s">
        <v>90</v>
      </c>
      <c r="K107" s="34">
        <v>68</v>
      </c>
      <c r="L107" s="34">
        <v>18</v>
      </c>
      <c r="M107" s="34">
        <v>74</v>
      </c>
      <c r="N107" s="34">
        <v>0.268</v>
      </c>
      <c r="O107" s="34">
        <v>4</v>
      </c>
      <c r="P107" s="123" t="s">
        <v>51</v>
      </c>
    </row>
    <row r="108" spans="1:16" ht="12.75">
      <c r="A108" s="71" t="s">
        <v>162</v>
      </c>
      <c r="B108" s="3" t="s">
        <v>90</v>
      </c>
      <c r="C108" s="2" t="s">
        <v>34</v>
      </c>
      <c r="D108" s="33">
        <v>32.1</v>
      </c>
      <c r="E108" s="34" t="s">
        <v>55</v>
      </c>
      <c r="F108" s="3"/>
      <c r="G108" s="3">
        <v>521</v>
      </c>
      <c r="H108" s="3">
        <v>139</v>
      </c>
      <c r="I108" s="3">
        <v>40</v>
      </c>
      <c r="J108" s="3">
        <v>0</v>
      </c>
      <c r="K108" s="3">
        <v>74</v>
      </c>
      <c r="L108" s="3">
        <v>18</v>
      </c>
      <c r="M108" s="3">
        <v>76</v>
      </c>
      <c r="N108" s="26">
        <f>H108/G108</f>
        <v>0.2667946257197697</v>
      </c>
      <c r="O108" s="3">
        <v>3</v>
      </c>
      <c r="P108" s="123" t="s">
        <v>56</v>
      </c>
    </row>
    <row r="109" spans="1:16" ht="12.75">
      <c r="A109" s="71" t="s">
        <v>162</v>
      </c>
      <c r="B109" s="3">
        <v>7</v>
      </c>
      <c r="C109" s="33" t="s">
        <v>8</v>
      </c>
      <c r="D109" s="33">
        <v>32.1</v>
      </c>
      <c r="E109" s="34" t="s">
        <v>55</v>
      </c>
      <c r="F109" s="3"/>
      <c r="G109" s="3">
        <v>540</v>
      </c>
      <c r="H109" s="3">
        <v>153</v>
      </c>
      <c r="I109" s="3">
        <v>49</v>
      </c>
      <c r="J109" s="3">
        <v>1</v>
      </c>
      <c r="K109" s="3">
        <v>93</v>
      </c>
      <c r="L109" s="3">
        <v>20</v>
      </c>
      <c r="M109" s="3">
        <v>104</v>
      </c>
      <c r="N109" s="26">
        <f>H109/G109</f>
        <v>0.2833333333333333</v>
      </c>
      <c r="O109" s="3">
        <v>3</v>
      </c>
      <c r="P109" s="123" t="s">
        <v>57</v>
      </c>
    </row>
    <row r="110" spans="1:16" ht="12.75">
      <c r="A110" s="71" t="s">
        <v>162</v>
      </c>
      <c r="B110" s="3">
        <v>16</v>
      </c>
      <c r="C110" s="33" t="s">
        <v>8</v>
      </c>
      <c r="D110" s="33">
        <v>32.1</v>
      </c>
      <c r="E110" s="34" t="s">
        <v>55</v>
      </c>
      <c r="F110" s="3"/>
      <c r="G110" s="3">
        <v>549</v>
      </c>
      <c r="H110" s="3">
        <v>151</v>
      </c>
      <c r="I110" s="3">
        <v>39</v>
      </c>
      <c r="J110" s="3">
        <v>1</v>
      </c>
      <c r="K110" s="3">
        <v>75</v>
      </c>
      <c r="L110" s="3">
        <v>24</v>
      </c>
      <c r="M110" s="3">
        <v>78</v>
      </c>
      <c r="N110" s="23">
        <v>0.275045537341</v>
      </c>
      <c r="O110" s="3">
        <v>3</v>
      </c>
      <c r="P110" s="123" t="s">
        <v>58</v>
      </c>
    </row>
    <row r="111" spans="1:16" ht="12.75">
      <c r="A111" s="147" t="s">
        <v>162</v>
      </c>
      <c r="B111" s="97">
        <f>(B107+B109+B110)/3</f>
        <v>14.333333333333334</v>
      </c>
      <c r="C111" s="148" t="s">
        <v>8</v>
      </c>
      <c r="D111" s="148">
        <v>32.1</v>
      </c>
      <c r="E111" s="149" t="s">
        <v>55</v>
      </c>
      <c r="F111" s="3"/>
      <c r="G111" s="91">
        <f>(G108*0.85+G109*1.15+G110)/3</f>
        <v>537.6166666666667</v>
      </c>
      <c r="H111" s="91">
        <f>(H108*0.85+H109*1.15+H110)/3</f>
        <v>148.36666666666665</v>
      </c>
      <c r="I111" s="91">
        <f>(I108*0.85+I109*1.15+I110)/3</f>
        <v>43.11666666666667</v>
      </c>
      <c r="J111" s="91">
        <f>(J108*0.85+J109*1.15+J110)/3</f>
        <v>0.7166666666666667</v>
      </c>
      <c r="K111" s="91">
        <f>(K107+K108*0.85+K109*1.15+K110)/4</f>
        <v>78.2125</v>
      </c>
      <c r="L111" s="91">
        <f>(L107+L108*0.85+L109*1.15+L110)/4</f>
        <v>20.075</v>
      </c>
      <c r="M111" s="91">
        <f>(M107+M108*0.85+M109*1.15+M110)/4</f>
        <v>84.05</v>
      </c>
      <c r="N111" s="93">
        <f>(N107+N108*0.85+N109*1.15+N110)/4</f>
        <v>0.2739135756340344</v>
      </c>
      <c r="O111" s="91">
        <f>(O107+O108*0.85+O109*1.15+O110)/4</f>
        <v>3.25</v>
      </c>
      <c r="P111" s="12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16"/>
  <sheetViews>
    <sheetView workbookViewId="0" topLeftCell="A1">
      <pane ySplit="1" topLeftCell="BM95" activePane="bottomLeft" state="frozen"/>
      <selection pane="topLeft" activeCell="A1" sqref="A1"/>
      <selection pane="bottomLeft" activeCell="K117" sqref="K117"/>
    </sheetView>
  </sheetViews>
  <sheetFormatPr defaultColWidth="9.140625" defaultRowHeight="12.75"/>
  <cols>
    <col min="1" max="1" width="23.8515625" style="0" bestFit="1" customWidth="1"/>
    <col min="16" max="16" width="9.8515625" style="0" customWidth="1"/>
  </cols>
  <sheetData>
    <row r="1" spans="1:16" ht="25.5">
      <c r="A1" s="10" t="s">
        <v>41</v>
      </c>
      <c r="B1" s="53" t="s">
        <v>40</v>
      </c>
      <c r="C1" s="11" t="s">
        <v>42</v>
      </c>
      <c r="D1" s="11" t="s">
        <v>43</v>
      </c>
      <c r="E1" s="11" t="s">
        <v>44</v>
      </c>
      <c r="F1" s="49" t="s">
        <v>45</v>
      </c>
      <c r="G1" s="31" t="s">
        <v>52</v>
      </c>
      <c r="H1" s="31" t="s">
        <v>53</v>
      </c>
      <c r="I1" s="31" t="s">
        <v>54</v>
      </c>
      <c r="J1" s="31" t="s">
        <v>55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  <c r="P1" s="49" t="s">
        <v>95</v>
      </c>
    </row>
    <row r="2" spans="1:16" ht="12.75">
      <c r="A2" s="5" t="s">
        <v>121</v>
      </c>
      <c r="B2" s="124">
        <v>1</v>
      </c>
      <c r="C2" s="6" t="s">
        <v>17</v>
      </c>
      <c r="D2" s="6">
        <v>29.5</v>
      </c>
      <c r="E2" s="7" t="s">
        <v>122</v>
      </c>
      <c r="F2" s="103"/>
      <c r="G2" s="3" t="s">
        <v>90</v>
      </c>
      <c r="H2" s="3" t="s">
        <v>90</v>
      </c>
      <c r="I2" s="3" t="s">
        <v>90</v>
      </c>
      <c r="J2" s="3" t="s">
        <v>90</v>
      </c>
      <c r="K2" s="7">
        <v>112</v>
      </c>
      <c r="L2" s="7">
        <v>23</v>
      </c>
      <c r="M2" s="7">
        <v>90</v>
      </c>
      <c r="N2" s="22">
        <v>0.324</v>
      </c>
      <c r="O2" s="7">
        <v>6</v>
      </c>
      <c r="P2" s="123" t="s">
        <v>51</v>
      </c>
    </row>
    <row r="3" spans="1:16" ht="12.75">
      <c r="A3" s="5" t="s">
        <v>121</v>
      </c>
      <c r="B3" s="124" t="s">
        <v>90</v>
      </c>
      <c r="C3" s="6" t="s">
        <v>17</v>
      </c>
      <c r="D3" s="6">
        <v>29.5</v>
      </c>
      <c r="E3" s="7" t="s">
        <v>122</v>
      </c>
      <c r="F3" s="103"/>
      <c r="G3" s="3">
        <v>656</v>
      </c>
      <c r="H3" s="3">
        <v>208</v>
      </c>
      <c r="I3" s="124">
        <v>38</v>
      </c>
      <c r="J3" s="124">
        <v>6</v>
      </c>
      <c r="K3" s="3">
        <v>111</v>
      </c>
      <c r="L3" s="3">
        <v>25</v>
      </c>
      <c r="M3" s="3">
        <v>89</v>
      </c>
      <c r="N3" s="23">
        <f>H3/G3</f>
        <v>0.3170731707317073</v>
      </c>
      <c r="O3" s="3">
        <v>6</v>
      </c>
      <c r="P3" s="123" t="s">
        <v>56</v>
      </c>
    </row>
    <row r="4" spans="1:16" ht="12.75">
      <c r="A4" s="5" t="s">
        <v>121</v>
      </c>
      <c r="B4" s="124">
        <v>1</v>
      </c>
      <c r="C4" s="6" t="s">
        <v>17</v>
      </c>
      <c r="D4" s="6">
        <v>29.5</v>
      </c>
      <c r="E4" s="7" t="s">
        <v>122</v>
      </c>
      <c r="F4" s="103"/>
      <c r="G4" s="3">
        <v>673</v>
      </c>
      <c r="H4" s="3">
        <v>217</v>
      </c>
      <c r="I4" s="124">
        <v>38</v>
      </c>
      <c r="J4" s="124">
        <v>5</v>
      </c>
      <c r="K4" s="3">
        <v>110</v>
      </c>
      <c r="L4" s="3">
        <v>21</v>
      </c>
      <c r="M4" s="3">
        <v>98</v>
      </c>
      <c r="N4" s="23">
        <f>H4/G4</f>
        <v>0.3224368499257058</v>
      </c>
      <c r="O4" s="3">
        <v>6</v>
      </c>
      <c r="P4" s="123" t="s">
        <v>57</v>
      </c>
    </row>
    <row r="5" spans="1:16" ht="12.75">
      <c r="A5" s="5" t="s">
        <v>121</v>
      </c>
      <c r="B5" s="124">
        <v>1</v>
      </c>
      <c r="C5" s="6" t="s">
        <v>17</v>
      </c>
      <c r="D5" s="6">
        <v>29.5</v>
      </c>
      <c r="E5" s="7" t="s">
        <v>122</v>
      </c>
      <c r="F5" s="103"/>
      <c r="G5" s="3">
        <v>675</v>
      </c>
      <c r="H5" s="3">
        <v>212</v>
      </c>
      <c r="I5" s="124">
        <v>32</v>
      </c>
      <c r="J5" s="124">
        <v>6</v>
      </c>
      <c r="K5" s="3">
        <v>112</v>
      </c>
      <c r="L5" s="3">
        <v>26</v>
      </c>
      <c r="M5" s="3">
        <v>96</v>
      </c>
      <c r="N5" s="23">
        <v>0.314074074074</v>
      </c>
      <c r="O5" s="3">
        <v>12</v>
      </c>
      <c r="P5" s="123" t="s">
        <v>58</v>
      </c>
    </row>
    <row r="6" spans="1:16" ht="12.75">
      <c r="A6" s="133" t="s">
        <v>121</v>
      </c>
      <c r="B6" s="102">
        <f>(B2+B4+B5)/3</f>
        <v>1</v>
      </c>
      <c r="C6" s="134" t="s">
        <v>17</v>
      </c>
      <c r="D6" s="134">
        <v>29.5</v>
      </c>
      <c r="E6" s="152" t="s">
        <v>122</v>
      </c>
      <c r="F6" s="103"/>
      <c r="G6" s="91">
        <f>(G3*0.85+G4*1.15+G5)/3</f>
        <v>668.85</v>
      </c>
      <c r="H6" s="91">
        <f>(H3*0.85+H4*1.15+H5)/3</f>
        <v>212.7833333333333</v>
      </c>
      <c r="I6" s="91">
        <f>(I3*0.85+I4*1.15+I5)/3</f>
        <v>36</v>
      </c>
      <c r="J6" s="91">
        <f>(J3*0.85+J4*1.15+J5)/3</f>
        <v>5.616666666666667</v>
      </c>
      <c r="K6" s="91">
        <f>(K2+K3*0.85+K4*1.15+K5)/4</f>
        <v>111.21249999999999</v>
      </c>
      <c r="L6" s="91">
        <f>(L2+L3*0.85+L4*1.15+L5)/4</f>
        <v>23.6</v>
      </c>
      <c r="M6" s="91">
        <f>(M2+M3*0.85+M4*1.15+M5)/4</f>
        <v>93.58749999999999</v>
      </c>
      <c r="N6" s="93">
        <f>(N2+N3*0.85+N4*1.15+N5)/4</f>
        <v>0.31959716165262825</v>
      </c>
      <c r="O6" s="91">
        <f>(O2+O3*0.85+O4*1.15+O5)/4</f>
        <v>7.5</v>
      </c>
      <c r="P6" s="126"/>
    </row>
    <row r="7" spans="1:16" ht="12.75">
      <c r="A7" s="1" t="s">
        <v>123</v>
      </c>
      <c r="B7" s="124">
        <v>2</v>
      </c>
      <c r="C7" s="2" t="s">
        <v>6</v>
      </c>
      <c r="D7" s="2">
        <v>29.9</v>
      </c>
      <c r="E7" s="3" t="s">
        <v>122</v>
      </c>
      <c r="F7" s="103"/>
      <c r="G7" s="3" t="s">
        <v>90</v>
      </c>
      <c r="H7" s="3" t="s">
        <v>90</v>
      </c>
      <c r="I7" s="3" t="s">
        <v>90</v>
      </c>
      <c r="J7" s="3" t="s">
        <v>90</v>
      </c>
      <c r="K7" s="3">
        <v>94</v>
      </c>
      <c r="L7" s="3">
        <v>28</v>
      </c>
      <c r="M7" s="3">
        <v>108</v>
      </c>
      <c r="N7" s="23">
        <v>0.305</v>
      </c>
      <c r="O7" s="3">
        <v>4</v>
      </c>
      <c r="P7" s="123" t="s">
        <v>51</v>
      </c>
    </row>
    <row r="8" spans="1:16" ht="12.75">
      <c r="A8" s="1" t="s">
        <v>123</v>
      </c>
      <c r="B8" s="124" t="s">
        <v>90</v>
      </c>
      <c r="C8" s="2" t="s">
        <v>6</v>
      </c>
      <c r="D8" s="2">
        <v>29.9</v>
      </c>
      <c r="E8" s="3" t="s">
        <v>122</v>
      </c>
      <c r="F8" s="103"/>
      <c r="G8" s="3">
        <v>645</v>
      </c>
      <c r="H8" s="3">
        <v>198</v>
      </c>
      <c r="I8" s="124">
        <v>45</v>
      </c>
      <c r="J8" s="124">
        <v>2</v>
      </c>
      <c r="K8" s="3">
        <v>97</v>
      </c>
      <c r="L8" s="3">
        <v>31</v>
      </c>
      <c r="M8" s="3">
        <v>110</v>
      </c>
      <c r="N8" s="23">
        <f>H8/G8</f>
        <v>0.30697674418604654</v>
      </c>
      <c r="O8" s="3">
        <v>5</v>
      </c>
      <c r="P8" s="123" t="s">
        <v>56</v>
      </c>
    </row>
    <row r="9" spans="1:16" ht="12.75">
      <c r="A9" s="1" t="s">
        <v>123</v>
      </c>
      <c r="B9" s="124">
        <v>2</v>
      </c>
      <c r="C9" s="2" t="s">
        <v>6</v>
      </c>
      <c r="D9" s="2">
        <v>29.9</v>
      </c>
      <c r="E9" s="3" t="s">
        <v>122</v>
      </c>
      <c r="F9" s="103"/>
      <c r="G9" s="3">
        <v>654</v>
      </c>
      <c r="H9" s="3">
        <v>198</v>
      </c>
      <c r="I9" s="124">
        <v>46</v>
      </c>
      <c r="J9" s="124">
        <v>3</v>
      </c>
      <c r="K9" s="3">
        <v>92</v>
      </c>
      <c r="L9" s="3">
        <v>28</v>
      </c>
      <c r="M9" s="3">
        <v>113</v>
      </c>
      <c r="N9" s="23">
        <f>H9/G9</f>
        <v>0.30275229357798167</v>
      </c>
      <c r="O9" s="3">
        <v>5</v>
      </c>
      <c r="P9" s="123" t="s">
        <v>57</v>
      </c>
    </row>
    <row r="10" spans="1:16" ht="12.75">
      <c r="A10" s="1" t="s">
        <v>123</v>
      </c>
      <c r="B10" s="124">
        <v>2</v>
      </c>
      <c r="C10" s="2" t="s">
        <v>6</v>
      </c>
      <c r="D10" s="2">
        <v>29.9</v>
      </c>
      <c r="E10" s="3" t="s">
        <v>122</v>
      </c>
      <c r="F10" s="103"/>
      <c r="G10" s="3">
        <v>663</v>
      </c>
      <c r="H10" s="3">
        <v>200</v>
      </c>
      <c r="I10" s="124">
        <v>47</v>
      </c>
      <c r="J10" s="124">
        <v>2</v>
      </c>
      <c r="K10" s="3">
        <v>99</v>
      </c>
      <c r="L10" s="3">
        <v>34</v>
      </c>
      <c r="M10" s="3">
        <v>100</v>
      </c>
      <c r="N10" s="23">
        <v>0.301659125189</v>
      </c>
      <c r="O10" s="3">
        <v>4</v>
      </c>
      <c r="P10" s="123" t="s">
        <v>58</v>
      </c>
    </row>
    <row r="11" spans="1:16" ht="12.75">
      <c r="A11" s="136" t="s">
        <v>123</v>
      </c>
      <c r="B11" s="102">
        <f>(B7+B9+B10)/3</f>
        <v>2</v>
      </c>
      <c r="C11" s="137" t="s">
        <v>6</v>
      </c>
      <c r="D11" s="137">
        <v>29.9</v>
      </c>
      <c r="E11" s="135" t="s">
        <v>122</v>
      </c>
      <c r="F11" s="103"/>
      <c r="G11" s="91">
        <f>(G8*0.85+G9*1.15+G10)/3</f>
        <v>654.4499999999999</v>
      </c>
      <c r="H11" s="91">
        <f>(H8*0.85+H9*1.15+H10)/3</f>
        <v>198.66666666666666</v>
      </c>
      <c r="I11" s="91">
        <f>(I8*0.85+I9*1.15+I10)/3</f>
        <v>46.050000000000004</v>
      </c>
      <c r="J11" s="91">
        <f>(J8*0.85+J9*1.15+J10)/3</f>
        <v>2.3833333333333333</v>
      </c>
      <c r="K11" s="91">
        <f>(K7+K8*0.85+K9*1.15+K10)/4</f>
        <v>95.3125</v>
      </c>
      <c r="L11" s="91">
        <f>(L7+L8*0.85+L9*1.15+L10)/4</f>
        <v>30.137499999999996</v>
      </c>
      <c r="M11" s="91">
        <f>(M7+M8*0.85+M9*1.15+M10)/4</f>
        <v>107.8625</v>
      </c>
      <c r="N11" s="93">
        <f>(N7+N8*0.85+N9*1.15+N10)/4</f>
        <v>0.3039386238404546</v>
      </c>
      <c r="O11" s="91">
        <f>(O7+O8*0.85+O9*1.15+O10)/4</f>
        <v>4.5</v>
      </c>
      <c r="P11" s="126"/>
    </row>
    <row r="12" spans="1:16" ht="12.75">
      <c r="A12" s="1" t="s">
        <v>124</v>
      </c>
      <c r="B12" s="124">
        <v>3</v>
      </c>
      <c r="C12" s="2" t="s">
        <v>32</v>
      </c>
      <c r="D12" s="2">
        <v>27.4</v>
      </c>
      <c r="E12" s="3" t="s">
        <v>122</v>
      </c>
      <c r="F12" s="103"/>
      <c r="G12" s="3" t="s">
        <v>90</v>
      </c>
      <c r="H12" s="3" t="s">
        <v>90</v>
      </c>
      <c r="I12" s="3" t="s">
        <v>90</v>
      </c>
      <c r="J12" s="3" t="s">
        <v>90</v>
      </c>
      <c r="K12" s="3">
        <v>115</v>
      </c>
      <c r="L12" s="3">
        <v>12</v>
      </c>
      <c r="M12" s="3">
        <v>60</v>
      </c>
      <c r="N12" s="23">
        <v>0.29</v>
      </c>
      <c r="O12" s="3">
        <v>36</v>
      </c>
      <c r="P12" s="123" t="s">
        <v>51</v>
      </c>
    </row>
    <row r="13" spans="1:16" ht="12.75">
      <c r="A13" s="1" t="s">
        <v>124</v>
      </c>
      <c r="B13" s="124" t="s">
        <v>90</v>
      </c>
      <c r="C13" s="2" t="s">
        <v>32</v>
      </c>
      <c r="D13" s="2">
        <v>27.4</v>
      </c>
      <c r="E13" s="3" t="s">
        <v>122</v>
      </c>
      <c r="F13" s="103"/>
      <c r="G13" s="3">
        <v>657</v>
      </c>
      <c r="H13" s="3">
        <v>189</v>
      </c>
      <c r="I13" s="124">
        <v>39</v>
      </c>
      <c r="J13" s="124">
        <v>10</v>
      </c>
      <c r="K13" s="3">
        <v>110</v>
      </c>
      <c r="L13" s="3">
        <v>12</v>
      </c>
      <c r="M13" s="3">
        <v>57</v>
      </c>
      <c r="N13" s="23">
        <f>H13/G13</f>
        <v>0.2876712328767123</v>
      </c>
      <c r="O13" s="3">
        <v>38</v>
      </c>
      <c r="P13" s="123" t="s">
        <v>56</v>
      </c>
    </row>
    <row r="14" spans="1:16" ht="12.75">
      <c r="A14" s="1" t="s">
        <v>124</v>
      </c>
      <c r="B14" s="124">
        <v>4</v>
      </c>
      <c r="C14" s="2" t="s">
        <v>32</v>
      </c>
      <c r="D14" s="2">
        <v>27.4</v>
      </c>
      <c r="E14" s="3" t="s">
        <v>122</v>
      </c>
      <c r="F14" s="103"/>
      <c r="G14" s="3">
        <v>701</v>
      </c>
      <c r="H14" s="3">
        <v>197</v>
      </c>
      <c r="I14" s="124">
        <v>42</v>
      </c>
      <c r="J14" s="124">
        <v>9</v>
      </c>
      <c r="K14" s="3">
        <v>110</v>
      </c>
      <c r="L14" s="3">
        <v>14</v>
      </c>
      <c r="M14" s="3">
        <v>79</v>
      </c>
      <c r="N14" s="23">
        <f>H14/G14</f>
        <v>0.2810271041369472</v>
      </c>
      <c r="O14" s="3">
        <v>33</v>
      </c>
      <c r="P14" s="123" t="s">
        <v>57</v>
      </c>
    </row>
    <row r="15" spans="1:16" ht="12.75">
      <c r="A15" s="1" t="s">
        <v>124</v>
      </c>
      <c r="B15" s="124">
        <v>4</v>
      </c>
      <c r="C15" s="2" t="s">
        <v>32</v>
      </c>
      <c r="D15" s="2">
        <v>27.4</v>
      </c>
      <c r="E15" s="3" t="s">
        <v>122</v>
      </c>
      <c r="F15" s="103"/>
      <c r="G15" s="3">
        <v>663</v>
      </c>
      <c r="H15" s="3">
        <v>189</v>
      </c>
      <c r="I15" s="124">
        <v>37</v>
      </c>
      <c r="J15" s="124">
        <v>12</v>
      </c>
      <c r="K15" s="3">
        <v>114</v>
      </c>
      <c r="L15" s="3">
        <v>15</v>
      </c>
      <c r="M15" s="3">
        <v>55</v>
      </c>
      <c r="N15" s="23">
        <v>0.285067873303</v>
      </c>
      <c r="O15" s="3">
        <v>40</v>
      </c>
      <c r="P15" s="123" t="s">
        <v>58</v>
      </c>
    </row>
    <row r="16" spans="1:16" ht="12.75">
      <c r="A16" s="136" t="s">
        <v>124</v>
      </c>
      <c r="B16" s="102">
        <f>(B12+B14+B15)/3</f>
        <v>3.6666666666666665</v>
      </c>
      <c r="C16" s="137" t="s">
        <v>32</v>
      </c>
      <c r="D16" s="137">
        <v>27.4</v>
      </c>
      <c r="E16" s="135" t="s">
        <v>122</v>
      </c>
      <c r="F16" s="103"/>
      <c r="G16" s="91">
        <f>(G13*0.85+G14*1.15+G15)/3</f>
        <v>675.8666666666667</v>
      </c>
      <c r="H16" s="91">
        <f>(H13*0.85+H14*1.15+H15)/3</f>
        <v>192.0666666666667</v>
      </c>
      <c r="I16" s="91">
        <f>(I13*0.85+I14*1.15+I15)/3</f>
        <v>39.48333333333333</v>
      </c>
      <c r="J16" s="91">
        <f>(J13*0.85+J14*1.15+J15)/3</f>
        <v>10.283333333333333</v>
      </c>
      <c r="K16" s="91">
        <f>(K12+K13*0.85+K14*1.15+K15)/4</f>
        <v>112.25</v>
      </c>
      <c r="L16" s="91">
        <f>(L12+L13*0.85+L14*1.15+L15)/4</f>
        <v>13.325</v>
      </c>
      <c r="M16" s="91">
        <f>(M12+M13*0.85+M14*1.15+M15)/4</f>
        <v>63.574999999999996</v>
      </c>
      <c r="N16" s="93">
        <f>(N12+N13*0.85+N14*1.15+N15)/4</f>
        <v>0.28569239775142363</v>
      </c>
      <c r="O16" s="91">
        <f>(O12+O13*0.85+O14*1.15+O15)/4</f>
        <v>36.5625</v>
      </c>
      <c r="P16" s="126"/>
    </row>
    <row r="17" spans="1:16" ht="12.75">
      <c r="A17" s="1" t="s">
        <v>126</v>
      </c>
      <c r="B17" s="124">
        <v>5</v>
      </c>
      <c r="C17" s="2" t="s">
        <v>13</v>
      </c>
      <c r="D17" s="2">
        <v>31.8</v>
      </c>
      <c r="E17" s="3" t="s">
        <v>122</v>
      </c>
      <c r="F17" s="103"/>
      <c r="G17" s="3" t="s">
        <v>90</v>
      </c>
      <c r="H17" s="3" t="s">
        <v>90</v>
      </c>
      <c r="I17" s="3" t="s">
        <v>90</v>
      </c>
      <c r="J17" s="3" t="s">
        <v>90</v>
      </c>
      <c r="K17" s="3">
        <v>115</v>
      </c>
      <c r="L17" s="3">
        <v>20</v>
      </c>
      <c r="M17" s="3">
        <v>74</v>
      </c>
      <c r="N17" s="23">
        <v>0.306</v>
      </c>
      <c r="O17" s="3">
        <v>13</v>
      </c>
      <c r="P17" s="123" t="s">
        <v>51</v>
      </c>
    </row>
    <row r="18" spans="1:16" ht="12.75">
      <c r="A18" s="1" t="s">
        <v>126</v>
      </c>
      <c r="B18" s="124" t="s">
        <v>90</v>
      </c>
      <c r="C18" s="2" t="s">
        <v>13</v>
      </c>
      <c r="D18" s="2">
        <v>31.8</v>
      </c>
      <c r="E18" s="3" t="s">
        <v>122</v>
      </c>
      <c r="F18" s="103"/>
      <c r="G18" s="3">
        <v>630</v>
      </c>
      <c r="H18" s="3">
        <v>195</v>
      </c>
      <c r="I18" s="124">
        <v>30</v>
      </c>
      <c r="J18" s="124">
        <v>3</v>
      </c>
      <c r="K18" s="3">
        <v>118</v>
      </c>
      <c r="L18" s="3">
        <v>19</v>
      </c>
      <c r="M18" s="3">
        <v>74</v>
      </c>
      <c r="N18" s="23">
        <f>H18/G18</f>
        <v>0.30952380952380953</v>
      </c>
      <c r="O18" s="3">
        <v>18</v>
      </c>
      <c r="P18" s="123" t="s">
        <v>56</v>
      </c>
    </row>
    <row r="19" spans="1:16" ht="12.75">
      <c r="A19" s="1" t="s">
        <v>126</v>
      </c>
      <c r="B19" s="124">
        <v>3</v>
      </c>
      <c r="C19" s="2" t="s">
        <v>13</v>
      </c>
      <c r="D19" s="2">
        <v>31.8</v>
      </c>
      <c r="E19" s="3" t="s">
        <v>122</v>
      </c>
      <c r="F19" s="103"/>
      <c r="G19" s="3">
        <v>633</v>
      </c>
      <c r="H19" s="3">
        <v>189</v>
      </c>
      <c r="I19" s="124">
        <v>31</v>
      </c>
      <c r="J19" s="124">
        <v>3</v>
      </c>
      <c r="K19" s="3">
        <v>110</v>
      </c>
      <c r="L19" s="3">
        <v>18</v>
      </c>
      <c r="M19" s="3">
        <v>84</v>
      </c>
      <c r="N19" s="23">
        <f>H19/G19</f>
        <v>0.2985781990521327</v>
      </c>
      <c r="O19" s="3">
        <v>15</v>
      </c>
      <c r="P19" s="123" t="s">
        <v>57</v>
      </c>
    </row>
    <row r="20" spans="1:16" ht="12.75">
      <c r="A20" s="1" t="s">
        <v>126</v>
      </c>
      <c r="B20" s="124">
        <v>3</v>
      </c>
      <c r="C20" s="2" t="s">
        <v>13</v>
      </c>
      <c r="D20" s="2">
        <v>31.8</v>
      </c>
      <c r="E20" s="3" t="s">
        <v>122</v>
      </c>
      <c r="F20" s="103"/>
      <c r="G20" s="3">
        <v>615</v>
      </c>
      <c r="H20" s="3">
        <v>193</v>
      </c>
      <c r="I20" s="124">
        <v>31</v>
      </c>
      <c r="J20" s="124">
        <v>4</v>
      </c>
      <c r="K20" s="3">
        <v>114</v>
      </c>
      <c r="L20" s="3">
        <v>18</v>
      </c>
      <c r="M20" s="3">
        <v>70</v>
      </c>
      <c r="N20" s="23">
        <v>0.313821138211</v>
      </c>
      <c r="O20" s="3">
        <v>15</v>
      </c>
      <c r="P20" s="123" t="s">
        <v>58</v>
      </c>
    </row>
    <row r="21" spans="1:16" ht="12.75">
      <c r="A21" s="136" t="s">
        <v>126</v>
      </c>
      <c r="B21" s="102">
        <f>(B17+B19+B20)/3</f>
        <v>3.6666666666666665</v>
      </c>
      <c r="C21" s="137" t="s">
        <v>13</v>
      </c>
      <c r="D21" s="137">
        <v>31.8</v>
      </c>
      <c r="E21" s="135" t="s">
        <v>122</v>
      </c>
      <c r="F21" s="103"/>
      <c r="G21" s="91">
        <f>(G18*0.85+G19*1.15+G20)/3</f>
        <v>626.15</v>
      </c>
      <c r="H21" s="91">
        <f>(H18*0.85+H19*1.15+H20)/3</f>
        <v>192.03333333333333</v>
      </c>
      <c r="I21" s="91">
        <f>(I18*0.85+I19*1.15+I20)/3</f>
        <v>30.71666666666667</v>
      </c>
      <c r="J21" s="91">
        <f>(J18*0.85+J19*1.15+J20)/3</f>
        <v>3.3333333333333335</v>
      </c>
      <c r="K21" s="91">
        <f>(K17+K18*0.85+K19*1.15+K20)/4</f>
        <v>113.95</v>
      </c>
      <c r="L21" s="91">
        <f>(L17+L18*0.85+L19*1.15+L20)/4</f>
        <v>18.7125</v>
      </c>
      <c r="M21" s="91">
        <f>(M17+M18*0.85+M19*1.15+M20)/4</f>
        <v>75.875</v>
      </c>
      <c r="N21" s="93">
        <f>(N17+N18*0.85+N19*1.15+N20)/4</f>
        <v>0.3065703263040477</v>
      </c>
      <c r="O21" s="91">
        <f>(O17+O18*0.85+O19*1.15+O20)/4</f>
        <v>15.1375</v>
      </c>
      <c r="P21" s="126"/>
    </row>
    <row r="22" spans="1:16" ht="12.75">
      <c r="A22" s="61" t="s">
        <v>128</v>
      </c>
      <c r="B22" s="124">
        <v>7</v>
      </c>
      <c r="C22" s="2" t="s">
        <v>101</v>
      </c>
      <c r="D22" s="2">
        <v>27.6</v>
      </c>
      <c r="E22" s="3" t="s">
        <v>122</v>
      </c>
      <c r="F22" s="103"/>
      <c r="G22" s="3" t="s">
        <v>90</v>
      </c>
      <c r="H22" s="3" t="s">
        <v>90</v>
      </c>
      <c r="I22" s="3" t="s">
        <v>90</v>
      </c>
      <c r="J22" s="3" t="s">
        <v>90</v>
      </c>
      <c r="K22" s="3">
        <v>100</v>
      </c>
      <c r="L22" s="3">
        <v>12</v>
      </c>
      <c r="M22" s="3">
        <v>58</v>
      </c>
      <c r="N22" s="23">
        <v>0.278</v>
      </c>
      <c r="O22" s="3">
        <v>35</v>
      </c>
      <c r="P22" s="123" t="s">
        <v>51</v>
      </c>
    </row>
    <row r="23" spans="1:16" ht="12.75">
      <c r="A23" s="1" t="s">
        <v>128</v>
      </c>
      <c r="B23" s="124" t="s">
        <v>90</v>
      </c>
      <c r="C23" s="2" t="s">
        <v>27</v>
      </c>
      <c r="D23" s="2">
        <v>27.6</v>
      </c>
      <c r="E23" s="3" t="s">
        <v>122</v>
      </c>
      <c r="F23" s="103"/>
      <c r="G23" s="3">
        <v>593</v>
      </c>
      <c r="H23" s="3">
        <v>195</v>
      </c>
      <c r="I23" s="124">
        <v>30</v>
      </c>
      <c r="J23" s="124">
        <v>3</v>
      </c>
      <c r="K23" s="3">
        <v>95</v>
      </c>
      <c r="L23" s="3">
        <v>12</v>
      </c>
      <c r="M23" s="3">
        <v>57</v>
      </c>
      <c r="N23" s="23">
        <f>H23/G23</f>
        <v>0.3288364249578415</v>
      </c>
      <c r="O23" s="3">
        <v>38</v>
      </c>
      <c r="P23" s="123" t="s">
        <v>56</v>
      </c>
    </row>
    <row r="24" spans="1:16" ht="12.75">
      <c r="A24" s="1" t="s">
        <v>128</v>
      </c>
      <c r="B24" s="124">
        <v>6</v>
      </c>
      <c r="C24" s="2" t="s">
        <v>101</v>
      </c>
      <c r="D24" s="2">
        <v>27.6</v>
      </c>
      <c r="E24" s="3" t="s">
        <v>122</v>
      </c>
      <c r="F24" s="103"/>
      <c r="G24" s="3">
        <v>613</v>
      </c>
      <c r="H24" s="3">
        <v>165</v>
      </c>
      <c r="I24" s="124">
        <v>28</v>
      </c>
      <c r="J24" s="124">
        <v>8</v>
      </c>
      <c r="K24" s="3">
        <v>96</v>
      </c>
      <c r="L24" s="3">
        <v>16</v>
      </c>
      <c r="M24" s="3">
        <v>75</v>
      </c>
      <c r="N24" s="23">
        <f>H24/G24</f>
        <v>0.26916802610114193</v>
      </c>
      <c r="O24" s="3">
        <v>32</v>
      </c>
      <c r="P24" s="123" t="s">
        <v>57</v>
      </c>
    </row>
    <row r="25" spans="1:16" ht="12.75">
      <c r="A25" s="1" t="s">
        <v>128</v>
      </c>
      <c r="B25" s="124">
        <v>9</v>
      </c>
      <c r="C25" s="2" t="s">
        <v>101</v>
      </c>
      <c r="D25" s="2">
        <v>27.6</v>
      </c>
      <c r="E25" s="3" t="s">
        <v>122</v>
      </c>
      <c r="F25" s="103"/>
      <c r="G25" s="3">
        <v>617</v>
      </c>
      <c r="H25" s="3">
        <v>170</v>
      </c>
      <c r="I25" s="124">
        <v>32</v>
      </c>
      <c r="J25" s="124">
        <v>5</v>
      </c>
      <c r="K25" s="3">
        <v>97</v>
      </c>
      <c r="L25" s="3">
        <v>12</v>
      </c>
      <c r="M25" s="3">
        <v>57</v>
      </c>
      <c r="N25" s="23">
        <v>0.275526742301</v>
      </c>
      <c r="O25" s="3">
        <v>31</v>
      </c>
      <c r="P25" s="123" t="s">
        <v>58</v>
      </c>
    </row>
    <row r="26" spans="1:16" ht="12.75">
      <c r="A26" s="136" t="s">
        <v>128</v>
      </c>
      <c r="B26" s="102">
        <f>(B22+B24+B25)/3</f>
        <v>7.333333333333333</v>
      </c>
      <c r="C26" s="137" t="s">
        <v>101</v>
      </c>
      <c r="D26" s="137">
        <v>27.6</v>
      </c>
      <c r="E26" s="135" t="s">
        <v>122</v>
      </c>
      <c r="F26" s="103"/>
      <c r="G26" s="91">
        <f>(G23*0.85+G24*1.15+G25)/3</f>
        <v>608.6666666666666</v>
      </c>
      <c r="H26" s="91">
        <f>(H23*0.85+H24*1.15+H25)/3</f>
        <v>175.16666666666666</v>
      </c>
      <c r="I26" s="91">
        <f>(I23*0.85+I24*1.15+I25)/3</f>
        <v>29.899999999999995</v>
      </c>
      <c r="J26" s="91">
        <f>(J23*0.85+J24*1.15+J25)/3</f>
        <v>5.583333333333333</v>
      </c>
      <c r="K26" s="91">
        <f>(K22+K23*0.85+K24*1.15+K25)/4</f>
        <v>97.0375</v>
      </c>
      <c r="L26" s="91">
        <f>(L22+L23*0.85+L24*1.15+L25)/4</f>
        <v>13.149999999999999</v>
      </c>
      <c r="M26" s="91">
        <f>(M22+M23*0.85+M24*1.15+M25)/4</f>
        <v>62.425</v>
      </c>
      <c r="N26" s="93">
        <f>(N22+N23*0.85+N24*1.15+N25)/4</f>
        <v>0.2856452333828696</v>
      </c>
      <c r="O26" s="91">
        <f>(O22+O23*0.85+O24*1.15+O25)/4</f>
        <v>33.775</v>
      </c>
      <c r="P26" s="126"/>
    </row>
    <row r="27" spans="1:16" ht="12.75">
      <c r="A27" s="1" t="s">
        <v>127</v>
      </c>
      <c r="B27" s="124">
        <v>6</v>
      </c>
      <c r="C27" s="2" t="s">
        <v>69</v>
      </c>
      <c r="D27" s="2">
        <v>25.9</v>
      </c>
      <c r="E27" s="3" t="s">
        <v>122</v>
      </c>
      <c r="F27" s="103"/>
      <c r="G27" s="3" t="s">
        <v>90</v>
      </c>
      <c r="H27" s="3" t="s">
        <v>90</v>
      </c>
      <c r="I27" s="3" t="s">
        <v>90</v>
      </c>
      <c r="J27" s="3" t="s">
        <v>90</v>
      </c>
      <c r="K27" s="3">
        <v>92</v>
      </c>
      <c r="L27" s="3">
        <v>23</v>
      </c>
      <c r="M27" s="3">
        <v>82</v>
      </c>
      <c r="N27" s="23">
        <v>0.285</v>
      </c>
      <c r="O27" s="3">
        <v>15</v>
      </c>
      <c r="P27" s="123" t="s">
        <v>51</v>
      </c>
    </row>
    <row r="28" spans="1:16" ht="12.75">
      <c r="A28" s="1" t="s">
        <v>127</v>
      </c>
      <c r="B28" s="124" t="s">
        <v>90</v>
      </c>
      <c r="C28" s="2" t="s">
        <v>69</v>
      </c>
      <c r="D28" s="2">
        <v>25.9</v>
      </c>
      <c r="E28" s="3" t="s">
        <v>122</v>
      </c>
      <c r="F28" s="103"/>
      <c r="G28" s="3">
        <v>586</v>
      </c>
      <c r="H28" s="3">
        <v>163</v>
      </c>
      <c r="I28" s="124">
        <v>34</v>
      </c>
      <c r="J28" s="124">
        <v>5</v>
      </c>
      <c r="K28" s="3">
        <v>92</v>
      </c>
      <c r="L28" s="3">
        <v>20</v>
      </c>
      <c r="M28" s="3">
        <v>80</v>
      </c>
      <c r="N28" s="23">
        <f>H28/G28</f>
        <v>0.2781569965870307</v>
      </c>
      <c r="O28" s="3">
        <v>14</v>
      </c>
      <c r="P28" s="123" t="s">
        <v>56</v>
      </c>
    </row>
    <row r="29" spans="1:16" ht="12.75">
      <c r="A29" s="1" t="s">
        <v>127</v>
      </c>
      <c r="B29" s="124">
        <v>9</v>
      </c>
      <c r="C29" s="2" t="s">
        <v>69</v>
      </c>
      <c r="D29" s="2">
        <v>25.9</v>
      </c>
      <c r="E29" s="3" t="s">
        <v>122</v>
      </c>
      <c r="F29" s="103"/>
      <c r="G29" s="3">
        <v>556</v>
      </c>
      <c r="H29" s="3">
        <v>152</v>
      </c>
      <c r="I29" s="124">
        <v>30</v>
      </c>
      <c r="J29" s="124">
        <v>4</v>
      </c>
      <c r="K29" s="3">
        <v>87</v>
      </c>
      <c r="L29" s="3">
        <v>19</v>
      </c>
      <c r="M29" s="3">
        <v>75</v>
      </c>
      <c r="N29" s="23">
        <f>H29/G29</f>
        <v>0.2733812949640288</v>
      </c>
      <c r="O29" s="3">
        <v>10</v>
      </c>
      <c r="P29" s="123" t="s">
        <v>57</v>
      </c>
    </row>
    <row r="30" spans="1:16" ht="12.75">
      <c r="A30" s="1" t="s">
        <v>127</v>
      </c>
      <c r="B30" s="124">
        <v>8</v>
      </c>
      <c r="C30" s="2" t="s">
        <v>69</v>
      </c>
      <c r="D30" s="2">
        <v>25.9</v>
      </c>
      <c r="E30" s="3" t="s">
        <v>122</v>
      </c>
      <c r="F30" s="103"/>
      <c r="G30" s="3">
        <v>593</v>
      </c>
      <c r="H30" s="3">
        <v>160</v>
      </c>
      <c r="I30" s="124">
        <v>35</v>
      </c>
      <c r="J30" s="124">
        <v>5</v>
      </c>
      <c r="K30" s="3">
        <v>90</v>
      </c>
      <c r="L30" s="3">
        <v>25</v>
      </c>
      <c r="M30" s="3">
        <v>86</v>
      </c>
      <c r="N30" s="23">
        <v>0.26981450253</v>
      </c>
      <c r="O30" s="3">
        <v>17</v>
      </c>
      <c r="P30" s="123" t="s">
        <v>58</v>
      </c>
    </row>
    <row r="31" spans="1:16" ht="12.75">
      <c r="A31" s="136" t="s">
        <v>127</v>
      </c>
      <c r="B31" s="102">
        <f>(B27+B29+B30)/3</f>
        <v>7.666666666666667</v>
      </c>
      <c r="C31" s="137" t="s">
        <v>69</v>
      </c>
      <c r="D31" s="137">
        <v>25.9</v>
      </c>
      <c r="E31" s="135" t="s">
        <v>122</v>
      </c>
      <c r="F31" s="103"/>
      <c r="G31" s="91">
        <f>(G28*0.85+G29*1.15+G30)/3</f>
        <v>576.8333333333334</v>
      </c>
      <c r="H31" s="91">
        <f>(H28*0.85+H29*1.15+H30)/3</f>
        <v>157.78333333333333</v>
      </c>
      <c r="I31" s="91">
        <f>(I28*0.85+I29*1.15+I30)/3</f>
        <v>32.800000000000004</v>
      </c>
      <c r="J31" s="91">
        <f>(J28*0.85+J29*1.15+J30)/3</f>
        <v>4.616666666666666</v>
      </c>
      <c r="K31" s="91">
        <f>(K27+K28*0.85+K29*1.15+K30)/4</f>
        <v>90.0625</v>
      </c>
      <c r="L31" s="91">
        <f>(L27+L28*0.85+L29*1.15+L30)/4</f>
        <v>21.7125</v>
      </c>
      <c r="M31" s="91">
        <f>(M27+M28*0.85+M29*1.15+M30)/4</f>
        <v>80.5625</v>
      </c>
      <c r="N31" s="93">
        <f>(N27+N28*0.85+N29*1.15+N30)/4</f>
        <v>0.2764091097094023</v>
      </c>
      <c r="O31" s="91">
        <f>(O27+O28*0.85+O29*1.15+O30)/4</f>
        <v>13.85</v>
      </c>
      <c r="P31" s="126"/>
    </row>
    <row r="32" spans="1:16" ht="12.75">
      <c r="A32" s="1" t="s">
        <v>129</v>
      </c>
      <c r="B32" s="124">
        <v>8</v>
      </c>
      <c r="C32" s="2" t="s">
        <v>1</v>
      </c>
      <c r="D32" s="2">
        <v>23.9</v>
      </c>
      <c r="E32" s="3" t="s">
        <v>122</v>
      </c>
      <c r="F32" s="103"/>
      <c r="G32" s="3" t="s">
        <v>90</v>
      </c>
      <c r="H32" s="3" t="s">
        <v>90</v>
      </c>
      <c r="I32" s="3" t="s">
        <v>90</v>
      </c>
      <c r="J32" s="3" t="s">
        <v>90</v>
      </c>
      <c r="K32" s="3">
        <v>80</v>
      </c>
      <c r="L32" s="3">
        <v>25</v>
      </c>
      <c r="M32" s="3">
        <v>80</v>
      </c>
      <c r="N32" s="23">
        <v>0.29</v>
      </c>
      <c r="O32" s="3">
        <v>0</v>
      </c>
      <c r="P32" s="123" t="s">
        <v>51</v>
      </c>
    </row>
    <row r="33" spans="1:16" ht="12.75">
      <c r="A33" s="1" t="s">
        <v>129</v>
      </c>
      <c r="B33" s="124" t="s">
        <v>90</v>
      </c>
      <c r="C33" s="2" t="s">
        <v>1</v>
      </c>
      <c r="D33" s="2">
        <v>23.9</v>
      </c>
      <c r="E33" s="3" t="s">
        <v>122</v>
      </c>
      <c r="F33" s="103"/>
      <c r="G33" s="3">
        <v>541</v>
      </c>
      <c r="H33" s="3">
        <v>154</v>
      </c>
      <c r="I33" s="124">
        <v>35</v>
      </c>
      <c r="J33" s="124">
        <v>3</v>
      </c>
      <c r="K33" s="3">
        <v>86</v>
      </c>
      <c r="L33" s="3">
        <v>22</v>
      </c>
      <c r="M33" s="3">
        <v>77</v>
      </c>
      <c r="N33" s="23">
        <f>H33/G33</f>
        <v>0.2846580406654344</v>
      </c>
      <c r="O33" s="3">
        <v>1</v>
      </c>
      <c r="P33" s="123" t="s">
        <v>56</v>
      </c>
    </row>
    <row r="34" spans="1:16" ht="12.75">
      <c r="A34" s="1" t="s">
        <v>129</v>
      </c>
      <c r="B34" s="124">
        <v>5</v>
      </c>
      <c r="C34" s="2" t="s">
        <v>1</v>
      </c>
      <c r="D34" s="2">
        <v>23.9</v>
      </c>
      <c r="E34" s="3" t="s">
        <v>122</v>
      </c>
      <c r="F34" s="103"/>
      <c r="G34" s="3">
        <v>552</v>
      </c>
      <c r="H34" s="3">
        <v>164</v>
      </c>
      <c r="I34" s="124">
        <v>35</v>
      </c>
      <c r="J34" s="124">
        <v>3</v>
      </c>
      <c r="K34" s="3">
        <v>96</v>
      </c>
      <c r="L34" s="3">
        <v>22</v>
      </c>
      <c r="M34" s="3">
        <v>86</v>
      </c>
      <c r="N34" s="23">
        <f>H34/G34</f>
        <v>0.2971014492753623</v>
      </c>
      <c r="O34" s="3">
        <v>3</v>
      </c>
      <c r="P34" s="123" t="s">
        <v>57</v>
      </c>
    </row>
    <row r="35" spans="1:16" ht="12.75">
      <c r="A35" s="1" t="s">
        <v>129</v>
      </c>
      <c r="B35" s="124">
        <v>10</v>
      </c>
      <c r="C35" s="2" t="s">
        <v>1</v>
      </c>
      <c r="D35" s="2">
        <v>23.9</v>
      </c>
      <c r="E35" s="3" t="s">
        <v>122</v>
      </c>
      <c r="F35" s="103"/>
      <c r="G35" s="3">
        <v>546</v>
      </c>
      <c r="H35" s="3">
        <v>152</v>
      </c>
      <c r="I35" s="124">
        <v>37</v>
      </c>
      <c r="J35" s="124">
        <v>4</v>
      </c>
      <c r="K35" s="3">
        <v>89</v>
      </c>
      <c r="L35" s="3">
        <v>21</v>
      </c>
      <c r="M35" s="3">
        <v>86</v>
      </c>
      <c r="N35" s="23">
        <v>0.278388278388</v>
      </c>
      <c r="O35" s="3">
        <v>3</v>
      </c>
      <c r="P35" s="123" t="s">
        <v>58</v>
      </c>
    </row>
    <row r="36" spans="1:16" ht="12.75">
      <c r="A36" s="136" t="s">
        <v>129</v>
      </c>
      <c r="B36" s="102">
        <f>(B32+B34+B35)/3</f>
        <v>7.666666666666667</v>
      </c>
      <c r="C36" s="137" t="s">
        <v>1</v>
      </c>
      <c r="D36" s="137">
        <v>23.9</v>
      </c>
      <c r="E36" s="135" t="s">
        <v>122</v>
      </c>
      <c r="F36" s="103"/>
      <c r="G36" s="91">
        <f>(G33*0.85+G34*1.15+G35)/3</f>
        <v>546.8833333333333</v>
      </c>
      <c r="H36" s="91">
        <f>(H33*0.85+H34*1.15+H35)/3</f>
        <v>157.16666666666666</v>
      </c>
      <c r="I36" s="91">
        <f>(I33*0.85+I34*1.15+I35)/3</f>
        <v>35.666666666666664</v>
      </c>
      <c r="J36" s="91">
        <f>(J33*0.85+J34*1.15+J35)/3</f>
        <v>3.3333333333333335</v>
      </c>
      <c r="K36" s="91">
        <f>(K32+K33*0.85+K34*1.15+K35)/4</f>
        <v>88.125</v>
      </c>
      <c r="L36" s="91">
        <f>(L32+L33*0.85+L34*1.15+L35)/4</f>
        <v>22.5</v>
      </c>
      <c r="M36" s="91">
        <f>(M32+M33*0.85+M34*1.15+M35)/4</f>
        <v>82.58749999999999</v>
      </c>
      <c r="N36" s="93">
        <f>(N32+N33*0.85+N34*1.15+N35)/4</f>
        <v>0.2880035699050715</v>
      </c>
      <c r="O36" s="91">
        <f>(O32+O33*0.85+O34*1.15+O35)/4</f>
        <v>1.825</v>
      </c>
      <c r="P36" s="126"/>
    </row>
    <row r="37" spans="1:16" ht="12.75">
      <c r="A37" s="1" t="s">
        <v>130</v>
      </c>
      <c r="B37" s="124">
        <v>9</v>
      </c>
      <c r="C37" s="2" t="s">
        <v>81</v>
      </c>
      <c r="D37" s="2">
        <v>30.4</v>
      </c>
      <c r="E37" s="3" t="s">
        <v>122</v>
      </c>
      <c r="F37" s="103"/>
      <c r="G37" s="3" t="s">
        <v>90</v>
      </c>
      <c r="H37" s="3" t="s">
        <v>90</v>
      </c>
      <c r="I37" s="3" t="s">
        <v>90</v>
      </c>
      <c r="J37" s="3" t="s">
        <v>90</v>
      </c>
      <c r="K37" s="3">
        <v>85</v>
      </c>
      <c r="L37" s="3">
        <v>5</v>
      </c>
      <c r="M37" s="3">
        <v>55</v>
      </c>
      <c r="N37" s="23">
        <v>0.284</v>
      </c>
      <c r="O37" s="3">
        <v>27</v>
      </c>
      <c r="P37" s="123" t="s">
        <v>51</v>
      </c>
    </row>
    <row r="38" spans="1:16" ht="12.75">
      <c r="A38" s="1" t="s">
        <v>130</v>
      </c>
      <c r="B38" s="124" t="s">
        <v>90</v>
      </c>
      <c r="C38" s="2" t="s">
        <v>81</v>
      </c>
      <c r="D38" s="2">
        <v>30.4</v>
      </c>
      <c r="E38" s="3" t="s">
        <v>122</v>
      </c>
      <c r="F38" s="103"/>
      <c r="G38" s="3">
        <v>612</v>
      </c>
      <c r="H38" s="3">
        <v>177</v>
      </c>
      <c r="I38" s="124">
        <v>35</v>
      </c>
      <c r="J38" s="124">
        <v>4</v>
      </c>
      <c r="K38" s="3">
        <v>88</v>
      </c>
      <c r="L38" s="3">
        <v>8</v>
      </c>
      <c r="M38" s="3">
        <v>60</v>
      </c>
      <c r="N38" s="23">
        <f>H38/G38</f>
        <v>0.28921568627450983</v>
      </c>
      <c r="O38" s="3">
        <v>32</v>
      </c>
      <c r="P38" s="123" t="s">
        <v>56</v>
      </c>
    </row>
    <row r="39" spans="1:16" ht="12.75">
      <c r="A39" s="1" t="s">
        <v>130</v>
      </c>
      <c r="B39" s="124">
        <v>8</v>
      </c>
      <c r="C39" s="2" t="s">
        <v>81</v>
      </c>
      <c r="D39" s="2">
        <v>30.4</v>
      </c>
      <c r="E39" s="3" t="s">
        <v>122</v>
      </c>
      <c r="F39" s="103"/>
      <c r="G39" s="3">
        <v>586</v>
      </c>
      <c r="H39" s="3">
        <v>167</v>
      </c>
      <c r="I39" s="124">
        <v>34</v>
      </c>
      <c r="J39" s="124">
        <v>5</v>
      </c>
      <c r="K39" s="3">
        <v>82</v>
      </c>
      <c r="L39" s="3">
        <v>7</v>
      </c>
      <c r="M39" s="3">
        <v>66</v>
      </c>
      <c r="N39" s="23">
        <f>H39/G39</f>
        <v>0.28498293515358364</v>
      </c>
      <c r="O39" s="3">
        <v>28</v>
      </c>
      <c r="P39" s="123" t="s">
        <v>57</v>
      </c>
    </row>
    <row r="40" spans="1:16" ht="12.75">
      <c r="A40" s="1" t="s">
        <v>130</v>
      </c>
      <c r="B40" s="124">
        <v>6</v>
      </c>
      <c r="C40" s="2" t="s">
        <v>81</v>
      </c>
      <c r="D40" s="2">
        <v>30.4</v>
      </c>
      <c r="E40" s="3" t="s">
        <v>122</v>
      </c>
      <c r="F40" s="103"/>
      <c r="G40" s="3">
        <v>618</v>
      </c>
      <c r="H40" s="3">
        <v>185</v>
      </c>
      <c r="I40" s="124">
        <v>39</v>
      </c>
      <c r="J40" s="124">
        <v>5</v>
      </c>
      <c r="K40" s="3">
        <v>94</v>
      </c>
      <c r="L40" s="3">
        <v>7</v>
      </c>
      <c r="M40" s="3">
        <v>62</v>
      </c>
      <c r="N40" s="23">
        <v>0.299352750809</v>
      </c>
      <c r="O40" s="3">
        <v>31</v>
      </c>
      <c r="P40" s="123" t="s">
        <v>58</v>
      </c>
    </row>
    <row r="41" spans="1:16" ht="12.75">
      <c r="A41" s="136" t="s">
        <v>130</v>
      </c>
      <c r="B41" s="102">
        <f>(B37+B39+B40)/3</f>
        <v>7.666666666666667</v>
      </c>
      <c r="C41" s="137" t="s">
        <v>81</v>
      </c>
      <c r="D41" s="137">
        <v>30.4</v>
      </c>
      <c r="E41" s="135" t="s">
        <v>122</v>
      </c>
      <c r="F41" s="103"/>
      <c r="G41" s="91">
        <f>(G38*0.85+G39*1.15+G40)/3</f>
        <v>604.0333333333333</v>
      </c>
      <c r="H41" s="91">
        <f>(H38*0.85+H39*1.15+H40)/3</f>
        <v>175.83333333333334</v>
      </c>
      <c r="I41" s="91">
        <f>(I38*0.85+I39*1.15+I40)/3</f>
        <v>35.949999999999996</v>
      </c>
      <c r="J41" s="91">
        <f>(J38*0.85+J39*1.15+J40)/3</f>
        <v>4.716666666666667</v>
      </c>
      <c r="K41" s="91">
        <f>(K37+K38*0.85+K39*1.15+K40)/4</f>
        <v>87.025</v>
      </c>
      <c r="L41" s="91">
        <f>(L37+L38*0.85+L39*1.15+L40)/4</f>
        <v>6.7125</v>
      </c>
      <c r="M41" s="91">
        <f>(M37+M38*0.85+M39*1.15+M40)/4</f>
        <v>60.974999999999994</v>
      </c>
      <c r="N41" s="93">
        <f>(N37+N38*0.85+N39*1.15+N40)/4</f>
        <v>0.2892291148922386</v>
      </c>
      <c r="O41" s="91">
        <f>(O37+O38*0.85+O39*1.15+O40)/4</f>
        <v>29.35</v>
      </c>
      <c r="P41" s="126"/>
    </row>
    <row r="42" spans="1:16" ht="12.75">
      <c r="A42" s="1" t="s">
        <v>125</v>
      </c>
      <c r="B42" s="124">
        <v>4</v>
      </c>
      <c r="C42" s="2" t="s">
        <v>30</v>
      </c>
      <c r="D42" s="2">
        <v>22.8</v>
      </c>
      <c r="E42" s="3" t="s">
        <v>122</v>
      </c>
      <c r="F42" s="103"/>
      <c r="G42" s="3" t="s">
        <v>90</v>
      </c>
      <c r="H42" s="3" t="s">
        <v>90</v>
      </c>
      <c r="I42" s="3" t="s">
        <v>90</v>
      </c>
      <c r="J42" s="3" t="s">
        <v>90</v>
      </c>
      <c r="K42" s="3">
        <v>95</v>
      </c>
      <c r="L42" s="3">
        <v>6</v>
      </c>
      <c r="M42" s="3">
        <v>55</v>
      </c>
      <c r="N42" s="23">
        <v>0.278</v>
      </c>
      <c r="O42" s="3">
        <v>55</v>
      </c>
      <c r="P42" s="123" t="s">
        <v>51</v>
      </c>
    </row>
    <row r="43" spans="1:16" ht="12.75">
      <c r="A43" s="1" t="s">
        <v>125</v>
      </c>
      <c r="B43" s="124" t="s">
        <v>90</v>
      </c>
      <c r="C43" s="2" t="s">
        <v>30</v>
      </c>
      <c r="D43" s="2">
        <v>22.8</v>
      </c>
      <c r="E43" s="3" t="s">
        <v>122</v>
      </c>
      <c r="F43" s="124" t="s">
        <v>54</v>
      </c>
      <c r="G43" s="3">
        <v>665</v>
      </c>
      <c r="H43" s="3">
        <v>184</v>
      </c>
      <c r="I43" s="124">
        <v>26</v>
      </c>
      <c r="J43" s="124">
        <v>14</v>
      </c>
      <c r="K43" s="3">
        <v>104</v>
      </c>
      <c r="L43" s="3">
        <v>7</v>
      </c>
      <c r="M43" s="3">
        <v>56</v>
      </c>
      <c r="N43" s="23">
        <f>H43/G43</f>
        <v>0.27669172932330827</v>
      </c>
      <c r="O43" s="3">
        <v>57</v>
      </c>
      <c r="P43" s="123" t="s">
        <v>56</v>
      </c>
    </row>
    <row r="44" spans="1:16" ht="12.75">
      <c r="A44" s="1" t="s">
        <v>125</v>
      </c>
      <c r="B44" s="124">
        <v>15</v>
      </c>
      <c r="C44" s="2" t="s">
        <v>30</v>
      </c>
      <c r="D44" s="2">
        <v>22.8</v>
      </c>
      <c r="E44" s="3" t="s">
        <v>122</v>
      </c>
      <c r="F44" s="103"/>
      <c r="G44" s="3">
        <v>590</v>
      </c>
      <c r="H44" s="3">
        <v>166</v>
      </c>
      <c r="I44" s="124">
        <v>19</v>
      </c>
      <c r="J44" s="124">
        <v>15</v>
      </c>
      <c r="K44" s="3">
        <v>91</v>
      </c>
      <c r="L44" s="3">
        <v>7</v>
      </c>
      <c r="M44" s="3">
        <v>64</v>
      </c>
      <c r="N44" s="23">
        <f>H44/G44</f>
        <v>0.28135593220338984</v>
      </c>
      <c r="O44" s="3">
        <v>59</v>
      </c>
      <c r="P44" s="123" t="s">
        <v>57</v>
      </c>
    </row>
    <row r="45" spans="1:16" ht="12.75">
      <c r="A45" s="1" t="s">
        <v>125</v>
      </c>
      <c r="B45" s="124">
        <v>5</v>
      </c>
      <c r="C45" s="2" t="s">
        <v>30</v>
      </c>
      <c r="D45" s="2">
        <v>22.8</v>
      </c>
      <c r="E45" s="3" t="s">
        <v>122</v>
      </c>
      <c r="F45" s="103"/>
      <c r="G45" s="3">
        <v>677</v>
      </c>
      <c r="H45" s="3">
        <v>185</v>
      </c>
      <c r="I45" s="124">
        <v>28</v>
      </c>
      <c r="J45" s="124">
        <v>15</v>
      </c>
      <c r="K45" s="3">
        <v>101</v>
      </c>
      <c r="L45" s="3">
        <v>8</v>
      </c>
      <c r="M45" s="3">
        <v>58</v>
      </c>
      <c r="N45" s="23">
        <v>0.273264401773</v>
      </c>
      <c r="O45" s="3">
        <v>64</v>
      </c>
      <c r="P45" s="123" t="s">
        <v>58</v>
      </c>
    </row>
    <row r="46" spans="1:16" ht="12.75">
      <c r="A46" s="136" t="s">
        <v>125</v>
      </c>
      <c r="B46" s="102">
        <f>(B42+B44+B45)/3</f>
        <v>8</v>
      </c>
      <c r="C46" s="137" t="s">
        <v>30</v>
      </c>
      <c r="D46" s="137">
        <v>22.8</v>
      </c>
      <c r="E46" s="135" t="s">
        <v>122</v>
      </c>
      <c r="F46" s="103"/>
      <c r="G46" s="91">
        <f>(G43*0.85+G44*1.15+G45)/3</f>
        <v>640.25</v>
      </c>
      <c r="H46" s="91">
        <f>(H43*0.85+H44*1.15+H45)/3</f>
        <v>177.4333333333333</v>
      </c>
      <c r="I46" s="91">
        <f>(I43*0.85+I44*1.15+I45)/3</f>
        <v>23.98333333333333</v>
      </c>
      <c r="J46" s="91">
        <f>(J43*0.85+J44*1.15+J45)/3</f>
        <v>14.716666666666667</v>
      </c>
      <c r="K46" s="91">
        <f>(K42+K43*0.85+K44*1.15+K45)/4</f>
        <v>97.26249999999999</v>
      </c>
      <c r="L46" s="91">
        <f>(L42+L43*0.85+L44*1.15+L45)/4</f>
        <v>7</v>
      </c>
      <c r="M46" s="91">
        <f>(M42+M43*0.85+M44*1.15+M45)/4</f>
        <v>58.55</v>
      </c>
      <c r="N46" s="93">
        <f>(N42+N43*0.85+N44*1.15+N45)/4</f>
        <v>0.2775029234329276</v>
      </c>
      <c r="O46" s="91">
        <f>(O42+O43*0.85+O44*1.15+O45)/4</f>
        <v>58.824999999999996</v>
      </c>
      <c r="P46" s="126"/>
    </row>
    <row r="47" spans="1:16" ht="12.75">
      <c r="A47" s="1" t="s">
        <v>132</v>
      </c>
      <c r="B47" s="124">
        <v>11</v>
      </c>
      <c r="C47" s="2" t="s">
        <v>27</v>
      </c>
      <c r="D47" s="2">
        <v>30.7</v>
      </c>
      <c r="E47" s="3" t="s">
        <v>122</v>
      </c>
      <c r="F47" s="103"/>
      <c r="G47" s="3" t="s">
        <v>90</v>
      </c>
      <c r="H47" s="3" t="s">
        <v>90</v>
      </c>
      <c r="I47" s="3" t="s">
        <v>90</v>
      </c>
      <c r="J47" s="3" t="s">
        <v>90</v>
      </c>
      <c r="K47" s="3">
        <v>88</v>
      </c>
      <c r="L47" s="3">
        <v>10</v>
      </c>
      <c r="M47" s="3">
        <v>70</v>
      </c>
      <c r="N47" s="23">
        <v>0.282</v>
      </c>
      <c r="O47" s="3">
        <v>11</v>
      </c>
      <c r="P47" s="123" t="s">
        <v>51</v>
      </c>
    </row>
    <row r="48" spans="1:16" ht="12.75">
      <c r="A48" s="1" t="s">
        <v>132</v>
      </c>
      <c r="B48" s="124" t="s">
        <v>90</v>
      </c>
      <c r="C48" s="2" t="s">
        <v>27</v>
      </c>
      <c r="D48" s="2">
        <v>30.7</v>
      </c>
      <c r="E48" s="3" t="s">
        <v>122</v>
      </c>
      <c r="F48" s="103"/>
      <c r="G48" s="3">
        <v>589</v>
      </c>
      <c r="H48" s="3">
        <v>165</v>
      </c>
      <c r="I48" s="124">
        <v>38</v>
      </c>
      <c r="J48" s="124">
        <v>3</v>
      </c>
      <c r="K48" s="3">
        <v>88</v>
      </c>
      <c r="L48" s="3">
        <v>10</v>
      </c>
      <c r="M48" s="3">
        <v>73</v>
      </c>
      <c r="N48" s="23">
        <f>H48/G48</f>
        <v>0.2801358234295416</v>
      </c>
      <c r="O48" s="3">
        <v>13</v>
      </c>
      <c r="P48" s="123" t="s">
        <v>56</v>
      </c>
    </row>
    <row r="49" spans="1:16" ht="12.75">
      <c r="A49" s="1" t="s">
        <v>132</v>
      </c>
      <c r="B49" s="124">
        <v>7</v>
      </c>
      <c r="C49" s="2" t="s">
        <v>27</v>
      </c>
      <c r="D49" s="2">
        <v>30.7</v>
      </c>
      <c r="E49" s="3" t="s">
        <v>122</v>
      </c>
      <c r="F49" s="103"/>
      <c r="G49" s="3">
        <v>602</v>
      </c>
      <c r="H49" s="3">
        <v>179</v>
      </c>
      <c r="I49" s="124">
        <v>35</v>
      </c>
      <c r="J49" s="124">
        <v>2</v>
      </c>
      <c r="K49" s="3">
        <v>89</v>
      </c>
      <c r="L49" s="3">
        <v>9</v>
      </c>
      <c r="M49" s="3">
        <v>70</v>
      </c>
      <c r="N49" s="23">
        <f>H49/G49</f>
        <v>0.2973421926910299</v>
      </c>
      <c r="O49" s="3">
        <v>16</v>
      </c>
      <c r="P49" s="123" t="s">
        <v>57</v>
      </c>
    </row>
    <row r="50" spans="1:16" ht="12.75">
      <c r="A50" s="1" t="s">
        <v>132</v>
      </c>
      <c r="B50" s="124">
        <v>11</v>
      </c>
      <c r="C50" s="2" t="s">
        <v>27</v>
      </c>
      <c r="D50" s="2">
        <v>30.7</v>
      </c>
      <c r="E50" s="3" t="s">
        <v>122</v>
      </c>
      <c r="F50" s="103"/>
      <c r="G50" s="3">
        <v>614</v>
      </c>
      <c r="H50" s="3">
        <v>170</v>
      </c>
      <c r="I50" s="124">
        <v>37</v>
      </c>
      <c r="J50" s="124">
        <v>3</v>
      </c>
      <c r="K50" s="3">
        <v>92</v>
      </c>
      <c r="L50" s="3">
        <v>9</v>
      </c>
      <c r="M50" s="3">
        <v>68</v>
      </c>
      <c r="N50" s="23">
        <v>0.276872964169</v>
      </c>
      <c r="O50" s="3">
        <v>21</v>
      </c>
      <c r="P50" s="123" t="s">
        <v>58</v>
      </c>
    </row>
    <row r="51" spans="1:16" ht="12.75">
      <c r="A51" s="136" t="s">
        <v>132</v>
      </c>
      <c r="B51" s="102">
        <f>(B47+B49+B50)/3</f>
        <v>9.666666666666666</v>
      </c>
      <c r="C51" s="137" t="s">
        <v>27</v>
      </c>
      <c r="D51" s="137">
        <v>30.7</v>
      </c>
      <c r="E51" s="135" t="s">
        <v>122</v>
      </c>
      <c r="F51" s="103"/>
      <c r="G51" s="91">
        <f>(G48*0.85+G49*1.15+G50)/3</f>
        <v>602.3166666666666</v>
      </c>
      <c r="H51" s="91">
        <f>(H48*0.85+H49*1.15+H50)/3</f>
        <v>172.03333333333333</v>
      </c>
      <c r="I51" s="91">
        <f>(I48*0.85+I49*1.15+I50)/3</f>
        <v>36.516666666666666</v>
      </c>
      <c r="J51" s="91">
        <f>(J48*0.85+J49*1.15+J50)/3</f>
        <v>2.6166666666666667</v>
      </c>
      <c r="K51" s="91">
        <f>(K47+K48*0.85+K49*1.15+K50)/4</f>
        <v>89.2875</v>
      </c>
      <c r="L51" s="91">
        <f>(L47+L48*0.85+L49*1.15+L50)/4</f>
        <v>9.4625</v>
      </c>
      <c r="M51" s="91">
        <f>(M47+M48*0.85+M49*1.15+M50)/4</f>
        <v>70.1375</v>
      </c>
      <c r="N51" s="93">
        <f>(N47+N48*0.85+N49*1.15+N50)/4</f>
        <v>0.28473298391969865</v>
      </c>
      <c r="O51" s="91">
        <f>(O47+O48*0.85+O49*1.15+O50)/4</f>
        <v>15.362499999999999</v>
      </c>
      <c r="P51" s="126"/>
    </row>
    <row r="52" spans="1:16" ht="12.75">
      <c r="A52" s="1" t="s">
        <v>131</v>
      </c>
      <c r="B52" s="124">
        <v>10</v>
      </c>
      <c r="C52" s="2" t="s">
        <v>72</v>
      </c>
      <c r="D52" s="2">
        <v>27.1</v>
      </c>
      <c r="E52" s="3" t="s">
        <v>122</v>
      </c>
      <c r="F52" s="103"/>
      <c r="G52" s="3" t="s">
        <v>90</v>
      </c>
      <c r="H52" s="3" t="s">
        <v>90</v>
      </c>
      <c r="I52" s="3" t="s">
        <v>90</v>
      </c>
      <c r="J52" s="3" t="s">
        <v>90</v>
      </c>
      <c r="K52" s="3">
        <v>80</v>
      </c>
      <c r="L52" s="3">
        <v>15</v>
      </c>
      <c r="M52" s="3">
        <v>68</v>
      </c>
      <c r="N52" s="23">
        <v>0.29</v>
      </c>
      <c r="O52" s="3">
        <v>8</v>
      </c>
      <c r="P52" s="123" t="s">
        <v>51</v>
      </c>
    </row>
    <row r="53" spans="1:16" ht="12.75">
      <c r="A53" s="1" t="s">
        <v>131</v>
      </c>
      <c r="B53" s="124" t="s">
        <v>90</v>
      </c>
      <c r="C53" s="2" t="s">
        <v>72</v>
      </c>
      <c r="D53" s="2">
        <v>27.1</v>
      </c>
      <c r="E53" s="3" t="s">
        <v>122</v>
      </c>
      <c r="F53" s="103"/>
      <c r="G53" s="3">
        <v>519</v>
      </c>
      <c r="H53" s="3">
        <v>149</v>
      </c>
      <c r="I53" s="124">
        <v>27</v>
      </c>
      <c r="J53" s="124">
        <v>2</v>
      </c>
      <c r="K53" s="3">
        <v>67</v>
      </c>
      <c r="L53" s="3">
        <v>15</v>
      </c>
      <c r="M53" s="3">
        <v>59</v>
      </c>
      <c r="N53" s="23">
        <f>H53/G53</f>
        <v>0.28709055876685935</v>
      </c>
      <c r="O53" s="3">
        <v>10</v>
      </c>
      <c r="P53" s="123" t="s">
        <v>56</v>
      </c>
    </row>
    <row r="54" spans="1:16" ht="12.75">
      <c r="A54" s="1" t="s">
        <v>131</v>
      </c>
      <c r="B54" s="124">
        <v>18</v>
      </c>
      <c r="C54" s="2" t="s">
        <v>72</v>
      </c>
      <c r="D54" s="2">
        <v>27.1</v>
      </c>
      <c r="E54" s="3" t="s">
        <v>122</v>
      </c>
      <c r="F54" s="103"/>
      <c r="G54" s="3">
        <v>501</v>
      </c>
      <c r="H54" s="3">
        <v>145</v>
      </c>
      <c r="I54" s="124">
        <v>34</v>
      </c>
      <c r="J54" s="124">
        <v>1</v>
      </c>
      <c r="K54" s="3">
        <v>84</v>
      </c>
      <c r="L54" s="3">
        <v>12</v>
      </c>
      <c r="M54" s="3">
        <v>57</v>
      </c>
      <c r="N54" s="23">
        <f>H54/G54</f>
        <v>0.2894211576846307</v>
      </c>
      <c r="O54" s="3">
        <v>11</v>
      </c>
      <c r="P54" s="123" t="s">
        <v>57</v>
      </c>
    </row>
    <row r="55" spans="1:16" ht="12.75">
      <c r="A55" s="1" t="s">
        <v>131</v>
      </c>
      <c r="B55" s="124">
        <v>7</v>
      </c>
      <c r="C55" s="2" t="s">
        <v>72</v>
      </c>
      <c r="D55" s="2">
        <v>27.1</v>
      </c>
      <c r="E55" s="3" t="s">
        <v>122</v>
      </c>
      <c r="F55" s="103"/>
      <c r="G55" s="3">
        <v>611</v>
      </c>
      <c r="H55" s="3">
        <v>177</v>
      </c>
      <c r="I55" s="124">
        <v>34</v>
      </c>
      <c r="J55" s="124">
        <v>2</v>
      </c>
      <c r="K55" s="3">
        <v>94</v>
      </c>
      <c r="L55" s="3">
        <v>17</v>
      </c>
      <c r="M55" s="3">
        <v>86</v>
      </c>
      <c r="N55" s="23">
        <v>0.28968903437</v>
      </c>
      <c r="O55" s="3">
        <v>10</v>
      </c>
      <c r="P55" s="123" t="s">
        <v>58</v>
      </c>
    </row>
    <row r="56" spans="1:16" ht="12.75">
      <c r="A56" s="136" t="s">
        <v>131</v>
      </c>
      <c r="B56" s="102">
        <f>(B52+B54+B55)/3</f>
        <v>11.666666666666666</v>
      </c>
      <c r="C56" s="137" t="s">
        <v>72</v>
      </c>
      <c r="D56" s="137">
        <v>27.1</v>
      </c>
      <c r="E56" s="135" t="s">
        <v>122</v>
      </c>
      <c r="F56" s="103"/>
      <c r="G56" s="91">
        <f>(G53*0.85+G54*1.15+G55)/3</f>
        <v>542.7666666666667</v>
      </c>
      <c r="H56" s="91">
        <f>(H53*0.85+H54*1.15+H55)/3</f>
        <v>156.79999999999998</v>
      </c>
      <c r="I56" s="91">
        <f>(I53*0.85+I54*1.15+I55)/3</f>
        <v>32.016666666666666</v>
      </c>
      <c r="J56" s="91">
        <f>(J53*0.85+J54*1.15+J55)/3</f>
        <v>1.6166666666666665</v>
      </c>
      <c r="K56" s="91">
        <f>(K52+K53*0.85+K54*1.15+K55)/4</f>
        <v>81.88749999999999</v>
      </c>
      <c r="L56" s="91">
        <f>(L52+L53*0.85+L54*1.15+L55)/4</f>
        <v>14.6375</v>
      </c>
      <c r="M56" s="91">
        <f>(M52+M53*0.85+M54*1.15+M55)/4</f>
        <v>67.425</v>
      </c>
      <c r="N56" s="93">
        <f>(N52+N53*0.85+N54*1.15+N55)/4</f>
        <v>0.28913758516478894</v>
      </c>
      <c r="O56" s="91">
        <f>(O52+O53*0.85+O54*1.15+O55)/4</f>
        <v>9.7875</v>
      </c>
      <c r="P56" s="126"/>
    </row>
    <row r="57" spans="1:16" ht="12.75">
      <c r="A57" s="1" t="s">
        <v>135</v>
      </c>
      <c r="B57" s="124">
        <v>14</v>
      </c>
      <c r="C57" s="2" t="s">
        <v>62</v>
      </c>
      <c r="D57" s="2">
        <v>31.2</v>
      </c>
      <c r="E57" s="3" t="s">
        <v>122</v>
      </c>
      <c r="F57" s="103"/>
      <c r="G57" s="3" t="s">
        <v>90</v>
      </c>
      <c r="H57" s="3" t="s">
        <v>90</v>
      </c>
      <c r="I57" s="3" t="s">
        <v>90</v>
      </c>
      <c r="J57" s="3" t="s">
        <v>90</v>
      </c>
      <c r="K57" s="3">
        <v>94</v>
      </c>
      <c r="L57" s="3">
        <v>6</v>
      </c>
      <c r="M57" s="3">
        <v>54</v>
      </c>
      <c r="N57" s="23">
        <v>0.283</v>
      </c>
      <c r="O57" s="3">
        <v>12</v>
      </c>
      <c r="P57" s="123" t="s">
        <v>51</v>
      </c>
    </row>
    <row r="58" spans="1:16" ht="12.75">
      <c r="A58" s="1" t="s">
        <v>135</v>
      </c>
      <c r="B58" s="124" t="s">
        <v>90</v>
      </c>
      <c r="C58" s="2" t="s">
        <v>62</v>
      </c>
      <c r="D58" s="2">
        <v>31.2</v>
      </c>
      <c r="E58" s="3" t="s">
        <v>122</v>
      </c>
      <c r="F58" s="103"/>
      <c r="G58" s="3">
        <v>627</v>
      </c>
      <c r="H58" s="3">
        <v>179</v>
      </c>
      <c r="I58" s="124">
        <v>26</v>
      </c>
      <c r="J58" s="124">
        <v>5</v>
      </c>
      <c r="K58" s="3">
        <v>91</v>
      </c>
      <c r="L58" s="3">
        <v>7</v>
      </c>
      <c r="M58" s="3">
        <v>47</v>
      </c>
      <c r="N58" s="23">
        <f>H58/G58</f>
        <v>0.28548644338118023</v>
      </c>
      <c r="O58" s="3">
        <v>13</v>
      </c>
      <c r="P58" s="123" t="s">
        <v>56</v>
      </c>
    </row>
    <row r="59" spans="1:16" ht="12.75">
      <c r="A59" s="1" t="s">
        <v>135</v>
      </c>
      <c r="B59" s="124">
        <v>10</v>
      </c>
      <c r="C59" s="2" t="s">
        <v>62</v>
      </c>
      <c r="D59" s="2">
        <v>31.2</v>
      </c>
      <c r="E59" s="3" t="s">
        <v>122</v>
      </c>
      <c r="F59" s="103"/>
      <c r="G59" s="3">
        <v>602</v>
      </c>
      <c r="H59" s="3">
        <v>171</v>
      </c>
      <c r="I59" s="124">
        <v>25</v>
      </c>
      <c r="J59" s="124">
        <v>5</v>
      </c>
      <c r="K59" s="3">
        <v>85</v>
      </c>
      <c r="L59" s="3">
        <v>6</v>
      </c>
      <c r="M59" s="3">
        <v>61</v>
      </c>
      <c r="N59" s="23">
        <f>H59/G59</f>
        <v>0.2840531561461794</v>
      </c>
      <c r="O59" s="3">
        <v>11</v>
      </c>
      <c r="P59" s="123" t="s">
        <v>57</v>
      </c>
    </row>
    <row r="60" spans="1:16" ht="12.75">
      <c r="A60" s="61" t="s">
        <v>135</v>
      </c>
      <c r="B60" s="124">
        <v>12</v>
      </c>
      <c r="C60" s="2" t="s">
        <v>62</v>
      </c>
      <c r="D60" s="2">
        <v>31.2</v>
      </c>
      <c r="E60" s="3" t="s">
        <v>122</v>
      </c>
      <c r="F60" s="103"/>
      <c r="G60" s="3">
        <v>619</v>
      </c>
      <c r="H60" s="3">
        <v>182</v>
      </c>
      <c r="I60" s="124">
        <v>27</v>
      </c>
      <c r="J60" s="124">
        <v>6</v>
      </c>
      <c r="K60" s="3">
        <v>91</v>
      </c>
      <c r="L60" s="3">
        <v>8</v>
      </c>
      <c r="M60" s="3">
        <v>59</v>
      </c>
      <c r="N60" s="23">
        <v>0.294022617124</v>
      </c>
      <c r="O60" s="3">
        <v>12</v>
      </c>
      <c r="P60" s="123" t="s">
        <v>58</v>
      </c>
    </row>
    <row r="61" spans="1:16" ht="12.75">
      <c r="A61" s="136" t="s">
        <v>135</v>
      </c>
      <c r="B61" s="102">
        <f>(B57+B59+B60)/3</f>
        <v>12</v>
      </c>
      <c r="C61" s="137" t="s">
        <v>62</v>
      </c>
      <c r="D61" s="137">
        <v>31.2</v>
      </c>
      <c r="E61" s="135" t="s">
        <v>122</v>
      </c>
      <c r="F61" s="103"/>
      <c r="G61" s="91">
        <f>(G58*0.85+G59*1.15+G60)/3</f>
        <v>614.75</v>
      </c>
      <c r="H61" s="91">
        <f>(H58*0.85+H59*1.15+H60)/3</f>
        <v>176.9333333333333</v>
      </c>
      <c r="I61" s="91">
        <f>(I58*0.85+I59*1.15+I60)/3</f>
        <v>25.95</v>
      </c>
      <c r="J61" s="91">
        <f>(J58*0.85+J59*1.15+J60)/3</f>
        <v>5.333333333333333</v>
      </c>
      <c r="K61" s="91">
        <f>(K57+K58*0.85+K59*1.15+K60)/4</f>
        <v>90.02499999999999</v>
      </c>
      <c r="L61" s="91">
        <f>(L57+L58*0.85+L59*1.15+L60)/4</f>
        <v>6.7124999999999995</v>
      </c>
      <c r="M61" s="91">
        <f>(M57+M58*0.85+M59*1.15+M60)/4</f>
        <v>55.77499999999999</v>
      </c>
      <c r="N61" s="93">
        <f>(N57+N58*0.85+N59*1.15+N60)/4</f>
        <v>0.2865868058915274</v>
      </c>
      <c r="O61" s="91">
        <f>(O57+O58*0.85+O59*1.15+O60)/4</f>
        <v>11.924999999999999</v>
      </c>
      <c r="P61" s="126"/>
    </row>
    <row r="62" spans="1:16" ht="12.75">
      <c r="A62" s="1" t="s">
        <v>133</v>
      </c>
      <c r="B62" s="124">
        <v>12</v>
      </c>
      <c r="C62" s="2" t="s">
        <v>11</v>
      </c>
      <c r="D62" s="2">
        <v>30.5</v>
      </c>
      <c r="E62" s="3" t="s">
        <v>122</v>
      </c>
      <c r="F62" s="103"/>
      <c r="G62" s="3" t="s">
        <v>90</v>
      </c>
      <c r="H62" s="3" t="s">
        <v>90</v>
      </c>
      <c r="I62" s="3" t="s">
        <v>90</v>
      </c>
      <c r="J62" s="3" t="s">
        <v>90</v>
      </c>
      <c r="K62" s="3">
        <v>68</v>
      </c>
      <c r="L62" s="3">
        <v>13</v>
      </c>
      <c r="M62" s="3">
        <v>60</v>
      </c>
      <c r="N62" s="23">
        <v>0.308</v>
      </c>
      <c r="O62" s="3">
        <v>5</v>
      </c>
      <c r="P62" s="123" t="s">
        <v>51</v>
      </c>
    </row>
    <row r="63" spans="1:16" ht="12.75">
      <c r="A63" s="1" t="s">
        <v>133</v>
      </c>
      <c r="B63" s="124" t="s">
        <v>90</v>
      </c>
      <c r="C63" s="2" t="s">
        <v>11</v>
      </c>
      <c r="D63" s="2">
        <v>30.5</v>
      </c>
      <c r="E63" s="3" t="s">
        <v>122</v>
      </c>
      <c r="F63" s="103"/>
      <c r="G63" s="3">
        <v>461</v>
      </c>
      <c r="H63" s="3">
        <v>137</v>
      </c>
      <c r="I63" s="124">
        <v>27</v>
      </c>
      <c r="J63" s="124">
        <v>3</v>
      </c>
      <c r="K63" s="3">
        <v>72</v>
      </c>
      <c r="L63" s="3">
        <v>13</v>
      </c>
      <c r="M63" s="3">
        <v>57</v>
      </c>
      <c r="N63" s="23">
        <f>H63/G63</f>
        <v>0.29718004338394793</v>
      </c>
      <c r="O63" s="3">
        <v>5</v>
      </c>
      <c r="P63" s="123" t="s">
        <v>56</v>
      </c>
    </row>
    <row r="64" spans="1:16" ht="12.75">
      <c r="A64" s="1" t="s">
        <v>133</v>
      </c>
      <c r="B64" s="124">
        <v>16</v>
      </c>
      <c r="C64" s="2" t="s">
        <v>11</v>
      </c>
      <c r="D64" s="2">
        <v>30.5</v>
      </c>
      <c r="E64" s="3" t="s">
        <v>122</v>
      </c>
      <c r="F64" s="103"/>
      <c r="G64" s="3">
        <v>426</v>
      </c>
      <c r="H64" s="3">
        <v>133</v>
      </c>
      <c r="I64" s="124">
        <v>25</v>
      </c>
      <c r="J64" s="124">
        <v>5</v>
      </c>
      <c r="K64" s="3">
        <v>68</v>
      </c>
      <c r="L64" s="3">
        <v>11</v>
      </c>
      <c r="M64" s="3">
        <v>63</v>
      </c>
      <c r="N64" s="23">
        <f>H64/G64</f>
        <v>0.31220657276995306</v>
      </c>
      <c r="O64" s="3">
        <v>6</v>
      </c>
      <c r="P64" s="123" t="s">
        <v>57</v>
      </c>
    </row>
    <row r="65" spans="1:16" ht="12.75">
      <c r="A65" s="1" t="s">
        <v>133</v>
      </c>
      <c r="B65" s="124">
        <v>15</v>
      </c>
      <c r="C65" s="2" t="s">
        <v>11</v>
      </c>
      <c r="D65" s="2">
        <v>30.5</v>
      </c>
      <c r="E65" s="3" t="s">
        <v>122</v>
      </c>
      <c r="F65" s="103"/>
      <c r="G65" s="3">
        <v>506</v>
      </c>
      <c r="H65" s="3">
        <v>147</v>
      </c>
      <c r="I65" s="124">
        <v>31</v>
      </c>
      <c r="J65" s="124">
        <v>4</v>
      </c>
      <c r="K65" s="3">
        <v>71</v>
      </c>
      <c r="L65" s="3">
        <v>12</v>
      </c>
      <c r="M65" s="3">
        <v>73</v>
      </c>
      <c r="N65" s="23">
        <v>0.290513833992</v>
      </c>
      <c r="O65" s="3">
        <v>5</v>
      </c>
      <c r="P65" s="123" t="s">
        <v>58</v>
      </c>
    </row>
    <row r="66" spans="1:16" ht="12.75">
      <c r="A66" s="136" t="s">
        <v>133</v>
      </c>
      <c r="B66" s="102">
        <f>(B62+B64+B65)/3</f>
        <v>14.333333333333334</v>
      </c>
      <c r="C66" s="137" t="s">
        <v>11</v>
      </c>
      <c r="D66" s="137">
        <v>30.5</v>
      </c>
      <c r="E66" s="135" t="s">
        <v>122</v>
      </c>
      <c r="F66" s="103"/>
      <c r="G66" s="91">
        <f>(G63*0.85+G64*1.15+G65)/3</f>
        <v>462.5833333333333</v>
      </c>
      <c r="H66" s="91">
        <f>(H63*0.85+H64*1.15+H65)/3</f>
        <v>138.79999999999998</v>
      </c>
      <c r="I66" s="91">
        <f>(I63*0.85+I64*1.15+I65)/3</f>
        <v>27.566666666666663</v>
      </c>
      <c r="J66" s="91">
        <f>(J63*0.85+J64*1.15+J65)/3</f>
        <v>4.1000000000000005</v>
      </c>
      <c r="K66" s="91">
        <f>(K62+K63*0.85+K64*1.15+K65)/4</f>
        <v>69.6</v>
      </c>
      <c r="L66" s="91">
        <f>(L62+L63*0.85+L64*1.15+L65)/4</f>
        <v>12.174999999999999</v>
      </c>
      <c r="M66" s="91">
        <f>(M62+M63*0.85+M64*1.15+M65)/4</f>
        <v>63.474999999999994</v>
      </c>
      <c r="N66" s="93">
        <f>(N62+N63*0.85+N64*1.15+N65)/4</f>
        <v>0.3025386073884504</v>
      </c>
      <c r="O66" s="91">
        <f>(O62+O63*0.85+O64*1.15+O65)/4</f>
        <v>5.2875</v>
      </c>
      <c r="P66" s="126"/>
    </row>
    <row r="67" spans="1:16" ht="12.75">
      <c r="A67" s="1" t="s">
        <v>138</v>
      </c>
      <c r="B67" s="124">
        <v>17</v>
      </c>
      <c r="C67" s="2" t="s">
        <v>25</v>
      </c>
      <c r="D67" s="2">
        <v>26.2</v>
      </c>
      <c r="E67" s="3" t="s">
        <v>122</v>
      </c>
      <c r="F67" s="103"/>
      <c r="G67" s="3" t="s">
        <v>90</v>
      </c>
      <c r="H67" s="3" t="s">
        <v>90</v>
      </c>
      <c r="I67" s="3" t="s">
        <v>90</v>
      </c>
      <c r="J67" s="3" t="s">
        <v>90</v>
      </c>
      <c r="K67" s="3">
        <v>76</v>
      </c>
      <c r="L67" s="3">
        <v>15</v>
      </c>
      <c r="M67" s="3">
        <v>60</v>
      </c>
      <c r="N67" s="23">
        <v>0.272</v>
      </c>
      <c r="O67" s="3">
        <v>3</v>
      </c>
      <c r="P67" s="123" t="s">
        <v>51</v>
      </c>
    </row>
    <row r="68" spans="1:16" ht="12.75">
      <c r="A68" s="1" t="s">
        <v>138</v>
      </c>
      <c r="B68" s="124" t="s">
        <v>90</v>
      </c>
      <c r="C68" s="2" t="s">
        <v>25</v>
      </c>
      <c r="D68" s="2">
        <v>26.2</v>
      </c>
      <c r="E68" s="3" t="s">
        <v>122</v>
      </c>
      <c r="F68" s="103"/>
      <c r="G68" s="3">
        <v>542</v>
      </c>
      <c r="H68" s="3">
        <v>149</v>
      </c>
      <c r="I68" s="124">
        <v>36</v>
      </c>
      <c r="J68" s="124">
        <v>3</v>
      </c>
      <c r="K68" s="3">
        <v>83</v>
      </c>
      <c r="L68" s="3">
        <v>20</v>
      </c>
      <c r="M68" s="3">
        <v>64</v>
      </c>
      <c r="N68" s="23">
        <f>H68/G68</f>
        <v>0.27490774907749077</v>
      </c>
      <c r="O68" s="3">
        <v>4</v>
      </c>
      <c r="P68" s="123" t="s">
        <v>56</v>
      </c>
    </row>
    <row r="69" spans="1:16" ht="12.75">
      <c r="A69" s="1" t="s">
        <v>138</v>
      </c>
      <c r="B69" s="124">
        <v>12</v>
      </c>
      <c r="C69" s="2" t="s">
        <v>25</v>
      </c>
      <c r="D69" s="2">
        <v>26.2</v>
      </c>
      <c r="E69" s="3" t="s">
        <v>122</v>
      </c>
      <c r="F69" s="103"/>
      <c r="G69" s="3">
        <v>489</v>
      </c>
      <c r="H69" s="3">
        <v>132</v>
      </c>
      <c r="I69" s="124">
        <v>29</v>
      </c>
      <c r="J69" s="124">
        <v>2</v>
      </c>
      <c r="K69" s="3">
        <v>77</v>
      </c>
      <c r="L69" s="3">
        <v>18</v>
      </c>
      <c r="M69" s="3">
        <v>70</v>
      </c>
      <c r="N69" s="23">
        <f>H69/G69</f>
        <v>0.26993865030674846</v>
      </c>
      <c r="O69" s="3">
        <v>5</v>
      </c>
      <c r="P69" s="123" t="s">
        <v>57</v>
      </c>
    </row>
    <row r="70" spans="1:16" ht="12.75">
      <c r="A70" s="1" t="s">
        <v>138</v>
      </c>
      <c r="B70" s="124">
        <v>14</v>
      </c>
      <c r="C70" s="2" t="s">
        <v>25</v>
      </c>
      <c r="D70" s="2">
        <v>26.2</v>
      </c>
      <c r="E70" s="3" t="s">
        <v>122</v>
      </c>
      <c r="F70" s="103"/>
      <c r="G70" s="3">
        <v>548</v>
      </c>
      <c r="H70" s="3">
        <v>151</v>
      </c>
      <c r="I70" s="124">
        <v>38</v>
      </c>
      <c r="J70" s="124">
        <v>5</v>
      </c>
      <c r="K70" s="3">
        <v>90</v>
      </c>
      <c r="L70" s="3">
        <v>23</v>
      </c>
      <c r="M70" s="3">
        <v>65</v>
      </c>
      <c r="N70" s="23">
        <v>0.275547445255</v>
      </c>
      <c r="O70" s="3">
        <v>4</v>
      </c>
      <c r="P70" s="123" t="s">
        <v>58</v>
      </c>
    </row>
    <row r="71" spans="1:16" ht="12.75">
      <c r="A71" s="136" t="s">
        <v>138</v>
      </c>
      <c r="B71" s="102">
        <f>(B67+B69+B70)/3</f>
        <v>14.333333333333334</v>
      </c>
      <c r="C71" s="137" t="s">
        <v>25</v>
      </c>
      <c r="D71" s="137">
        <v>26.2</v>
      </c>
      <c r="E71" s="135" t="s">
        <v>122</v>
      </c>
      <c r="F71" s="103"/>
      <c r="G71" s="91">
        <f>(G68*0.85+G69*1.15+G70)/3</f>
        <v>523.6833333333333</v>
      </c>
      <c r="H71" s="91">
        <f>(H68*0.85+H69*1.15+H70)/3</f>
        <v>143.15</v>
      </c>
      <c r="I71" s="91">
        <f>(I68*0.85+I69*1.15+I70)/3</f>
        <v>33.98333333333333</v>
      </c>
      <c r="J71" s="91">
        <f>(J68*0.85+J69*1.15+J70)/3</f>
        <v>3.283333333333333</v>
      </c>
      <c r="K71" s="91">
        <f>(K67+K68*0.85+K69*1.15+K70)/4</f>
        <v>81.275</v>
      </c>
      <c r="L71" s="91">
        <f>(L67+L68*0.85+L69*1.15+L70)/4</f>
        <v>18.925</v>
      </c>
      <c r="M71" s="91">
        <f>(M67+M68*0.85+M69*1.15+M70)/4</f>
        <v>64.975</v>
      </c>
      <c r="N71" s="93">
        <f>(N67+N68*0.85+N69*1.15+N70)/4</f>
        <v>0.272912119955907</v>
      </c>
      <c r="O71" s="91">
        <f>(O67+O68*0.85+O69*1.15+O70)/4</f>
        <v>4.0375</v>
      </c>
      <c r="P71" s="126"/>
    </row>
    <row r="72" spans="1:16" ht="12.75">
      <c r="A72" s="1" t="s">
        <v>134</v>
      </c>
      <c r="B72" s="124">
        <v>13</v>
      </c>
      <c r="C72" s="2" t="s">
        <v>98</v>
      </c>
      <c r="D72" s="2">
        <v>31.4</v>
      </c>
      <c r="E72" s="3" t="s">
        <v>122</v>
      </c>
      <c r="F72" s="103"/>
      <c r="G72" s="3" t="s">
        <v>90</v>
      </c>
      <c r="H72" s="3" t="s">
        <v>90</v>
      </c>
      <c r="I72" s="3" t="s">
        <v>90</v>
      </c>
      <c r="J72" s="3" t="s">
        <v>90</v>
      </c>
      <c r="K72" s="3">
        <v>73</v>
      </c>
      <c r="L72" s="3">
        <v>10</v>
      </c>
      <c r="M72" s="3">
        <v>60</v>
      </c>
      <c r="N72" s="23">
        <v>0.262</v>
      </c>
      <c r="O72" s="3">
        <v>20</v>
      </c>
      <c r="P72" s="123" t="s">
        <v>51</v>
      </c>
    </row>
    <row r="73" spans="1:16" ht="12.75">
      <c r="A73" s="1" t="s">
        <v>134</v>
      </c>
      <c r="B73" s="124" t="s">
        <v>90</v>
      </c>
      <c r="C73" s="2" t="s">
        <v>98</v>
      </c>
      <c r="D73" s="2">
        <v>31.4</v>
      </c>
      <c r="E73" s="3" t="s">
        <v>122</v>
      </c>
      <c r="F73" s="103"/>
      <c r="G73" s="3">
        <v>559</v>
      </c>
      <c r="H73" s="3">
        <v>148</v>
      </c>
      <c r="I73" s="124">
        <v>31</v>
      </c>
      <c r="J73" s="124">
        <v>2</v>
      </c>
      <c r="K73" s="3">
        <v>73</v>
      </c>
      <c r="L73" s="3">
        <v>9</v>
      </c>
      <c r="M73" s="3">
        <v>61</v>
      </c>
      <c r="N73" s="23">
        <f>H73/G73</f>
        <v>0.26475849731663686</v>
      </c>
      <c r="O73" s="3">
        <v>20</v>
      </c>
      <c r="P73" s="123" t="s">
        <v>56</v>
      </c>
    </row>
    <row r="74" spans="1:16" ht="12.75">
      <c r="A74" s="1" t="s">
        <v>134</v>
      </c>
      <c r="B74" s="124">
        <v>22</v>
      </c>
      <c r="C74" s="2" t="s">
        <v>98</v>
      </c>
      <c r="D74" s="2">
        <v>31.4</v>
      </c>
      <c r="E74" s="3" t="s">
        <v>122</v>
      </c>
      <c r="F74" s="103"/>
      <c r="G74" s="3">
        <v>541</v>
      </c>
      <c r="H74" s="3">
        <v>143</v>
      </c>
      <c r="I74" s="124">
        <v>31</v>
      </c>
      <c r="J74" s="124">
        <v>2</v>
      </c>
      <c r="K74" s="3">
        <v>66</v>
      </c>
      <c r="L74" s="3">
        <v>9</v>
      </c>
      <c r="M74" s="3">
        <v>60</v>
      </c>
      <c r="N74" s="23">
        <f>H74/G74</f>
        <v>0.2643253234750462</v>
      </c>
      <c r="O74" s="3">
        <v>16</v>
      </c>
      <c r="P74" s="123" t="s">
        <v>57</v>
      </c>
    </row>
    <row r="75" spans="1:16" ht="12.75">
      <c r="A75" s="1" t="s">
        <v>134</v>
      </c>
      <c r="B75" s="124">
        <v>20</v>
      </c>
      <c r="C75" s="2" t="s">
        <v>98</v>
      </c>
      <c r="D75" s="2">
        <v>31.4</v>
      </c>
      <c r="E75" s="3" t="s">
        <v>122</v>
      </c>
      <c r="F75" s="103"/>
      <c r="G75" s="3">
        <v>594</v>
      </c>
      <c r="H75" s="3">
        <v>151</v>
      </c>
      <c r="I75" s="124">
        <v>31</v>
      </c>
      <c r="J75" s="124">
        <v>3</v>
      </c>
      <c r="K75" s="3">
        <v>70</v>
      </c>
      <c r="L75" s="3">
        <v>8</v>
      </c>
      <c r="M75" s="3">
        <v>64</v>
      </c>
      <c r="N75" s="23">
        <v>0.254208754209</v>
      </c>
      <c r="O75" s="3">
        <v>21</v>
      </c>
      <c r="P75" s="123" t="s">
        <v>58</v>
      </c>
    </row>
    <row r="76" spans="1:16" ht="12.75">
      <c r="A76" s="136" t="s">
        <v>134</v>
      </c>
      <c r="B76" s="102">
        <f>(B72+B74+B75)/3</f>
        <v>18.333333333333332</v>
      </c>
      <c r="C76" s="137" t="s">
        <v>98</v>
      </c>
      <c r="D76" s="137">
        <v>31.4</v>
      </c>
      <c r="E76" s="135" t="s">
        <v>122</v>
      </c>
      <c r="F76" s="103"/>
      <c r="G76" s="91">
        <f>(G73*0.85+G74*1.15+G75)/3</f>
        <v>563.7666666666667</v>
      </c>
      <c r="H76" s="91">
        <f>(H73*0.85+H74*1.15+H75)/3</f>
        <v>147.08333333333334</v>
      </c>
      <c r="I76" s="91">
        <f>(I73*0.85+I74*1.15+I75)/3</f>
        <v>31</v>
      </c>
      <c r="J76" s="91">
        <f>(J73*0.85+J74*1.15+J75)/3</f>
        <v>2.3333333333333335</v>
      </c>
      <c r="K76" s="91">
        <f>(K72+K73*0.85+K74*1.15+K75)/4</f>
        <v>70.2375</v>
      </c>
      <c r="L76" s="91">
        <f>(L72+L73*0.85+L74*1.15+L75)/4</f>
        <v>9</v>
      </c>
      <c r="M76" s="91">
        <f>(M72+M73*0.85+M74*1.15+M75)/4</f>
        <v>61.2125</v>
      </c>
      <c r="N76" s="93">
        <f>(N72+N73*0.85+N74*1.15+N75)/4</f>
        <v>0.2613068997311111</v>
      </c>
      <c r="O76" s="91">
        <f>(O72+O73*0.85+O74*1.15+O75)/4</f>
        <v>19.1</v>
      </c>
      <c r="P76" s="126"/>
    </row>
    <row r="77" spans="1:16" ht="12.75">
      <c r="A77" s="1" t="s">
        <v>139</v>
      </c>
      <c r="B77" s="124">
        <v>18</v>
      </c>
      <c r="C77" s="2" t="s">
        <v>86</v>
      </c>
      <c r="D77" s="2">
        <v>25.6</v>
      </c>
      <c r="E77" s="3" t="s">
        <v>122</v>
      </c>
      <c r="F77" s="103"/>
      <c r="G77" s="3" t="s">
        <v>90</v>
      </c>
      <c r="H77" s="3" t="s">
        <v>90</v>
      </c>
      <c r="I77" s="3" t="s">
        <v>90</v>
      </c>
      <c r="J77" s="3" t="s">
        <v>90</v>
      </c>
      <c r="K77" s="3">
        <v>72</v>
      </c>
      <c r="L77" s="3">
        <v>9</v>
      </c>
      <c r="M77" s="3">
        <v>65</v>
      </c>
      <c r="N77" s="23">
        <v>0.264</v>
      </c>
      <c r="O77" s="3">
        <v>10</v>
      </c>
      <c r="P77" s="123" t="s">
        <v>51</v>
      </c>
    </row>
    <row r="78" spans="1:16" ht="12.75">
      <c r="A78" s="1" t="s">
        <v>139</v>
      </c>
      <c r="B78" s="124" t="s">
        <v>90</v>
      </c>
      <c r="C78" s="2" t="s">
        <v>86</v>
      </c>
      <c r="D78" s="2">
        <v>25.6</v>
      </c>
      <c r="E78" s="3" t="s">
        <v>122</v>
      </c>
      <c r="F78" s="103"/>
      <c r="G78" s="3">
        <v>495</v>
      </c>
      <c r="H78" s="3">
        <v>131</v>
      </c>
      <c r="I78" s="124">
        <v>29</v>
      </c>
      <c r="J78" s="124">
        <v>4</v>
      </c>
      <c r="K78" s="3">
        <v>71</v>
      </c>
      <c r="L78" s="3">
        <v>8</v>
      </c>
      <c r="M78" s="3">
        <v>63</v>
      </c>
      <c r="N78" s="23">
        <f>H78/G78</f>
        <v>0.26464646464646463</v>
      </c>
      <c r="O78" s="3">
        <v>12</v>
      </c>
      <c r="P78" s="123" t="s">
        <v>56</v>
      </c>
    </row>
    <row r="79" spans="1:16" ht="12.75">
      <c r="A79" s="1" t="s">
        <v>139</v>
      </c>
      <c r="B79" s="124">
        <v>25</v>
      </c>
      <c r="C79" s="2" t="s">
        <v>86</v>
      </c>
      <c r="D79" s="2">
        <v>25.6</v>
      </c>
      <c r="E79" s="3" t="s">
        <v>122</v>
      </c>
      <c r="F79" s="103"/>
      <c r="G79" s="3">
        <v>511</v>
      </c>
      <c r="H79" s="3">
        <v>133</v>
      </c>
      <c r="I79" s="124">
        <v>29</v>
      </c>
      <c r="J79" s="124">
        <v>4</v>
      </c>
      <c r="K79" s="3">
        <v>73</v>
      </c>
      <c r="L79" s="3">
        <v>8</v>
      </c>
      <c r="M79" s="3">
        <v>59</v>
      </c>
      <c r="N79" s="23">
        <f>H79/G79</f>
        <v>0.2602739726027397</v>
      </c>
      <c r="O79" s="3">
        <v>9</v>
      </c>
      <c r="P79" s="123" t="s">
        <v>57</v>
      </c>
    </row>
    <row r="80" spans="1:16" ht="12.75">
      <c r="A80" s="1" t="s">
        <v>139</v>
      </c>
      <c r="B80" s="124">
        <v>13</v>
      </c>
      <c r="C80" s="2" t="s">
        <v>86</v>
      </c>
      <c r="D80" s="2">
        <v>25.6</v>
      </c>
      <c r="E80" s="3" t="s">
        <v>122</v>
      </c>
      <c r="F80" s="103"/>
      <c r="G80" s="3">
        <v>610</v>
      </c>
      <c r="H80" s="3">
        <v>166</v>
      </c>
      <c r="I80" s="124">
        <v>33</v>
      </c>
      <c r="J80" s="124">
        <v>5</v>
      </c>
      <c r="K80" s="3">
        <v>93</v>
      </c>
      <c r="L80" s="3">
        <v>14</v>
      </c>
      <c r="M80" s="3">
        <v>68</v>
      </c>
      <c r="N80" s="23">
        <v>0.272131147541</v>
      </c>
      <c r="O80" s="3">
        <v>15</v>
      </c>
      <c r="P80" s="123" t="s">
        <v>58</v>
      </c>
    </row>
    <row r="81" spans="1:16" ht="12.75">
      <c r="A81" s="136" t="s">
        <v>139</v>
      </c>
      <c r="B81" s="102">
        <f>(B77+B79+B80)/3</f>
        <v>18.666666666666668</v>
      </c>
      <c r="C81" s="137" t="s">
        <v>86</v>
      </c>
      <c r="D81" s="137">
        <v>25.6</v>
      </c>
      <c r="E81" s="135" t="s">
        <v>122</v>
      </c>
      <c r="F81" s="103"/>
      <c r="G81" s="91">
        <f>(G78*0.85+G79*1.15+G80)/3</f>
        <v>539.4666666666667</v>
      </c>
      <c r="H81" s="91">
        <f>(H78*0.85+H79*1.15+H80)/3</f>
        <v>143.4333333333333</v>
      </c>
      <c r="I81" s="91">
        <f>(I78*0.85+I79*1.15+I80)/3</f>
        <v>30.333333333333332</v>
      </c>
      <c r="J81" s="91">
        <f>(J78*0.85+J79*1.15+J80)/3</f>
        <v>4.333333333333333</v>
      </c>
      <c r="K81" s="91">
        <f>(K77+K78*0.85+K79*1.15+K80)/4</f>
        <v>77.32499999999999</v>
      </c>
      <c r="L81" s="91">
        <f>(L77+L78*0.85+L79*1.15+L80)/4</f>
        <v>9.75</v>
      </c>
      <c r="M81" s="91">
        <f>(M77+M78*0.85+M79*1.15+M80)/4</f>
        <v>63.599999999999994</v>
      </c>
      <c r="N81" s="93">
        <f>(N77+N78*0.85+N79*1.15+N80)/4</f>
        <v>0.2650989277459114</v>
      </c>
      <c r="O81" s="91">
        <f>(O77+O78*0.85+O79*1.15+O80)/4</f>
        <v>11.3875</v>
      </c>
      <c r="P81" s="126"/>
    </row>
    <row r="82" spans="1:16" ht="12.75">
      <c r="A82" s="1" t="s">
        <v>136</v>
      </c>
      <c r="B82" s="124">
        <v>15</v>
      </c>
      <c r="C82" s="2" t="s">
        <v>23</v>
      </c>
      <c r="D82" s="2">
        <v>26.7</v>
      </c>
      <c r="E82" s="3" t="s">
        <v>122</v>
      </c>
      <c r="F82" s="103"/>
      <c r="G82" s="3" t="s">
        <v>90</v>
      </c>
      <c r="H82" s="3" t="s">
        <v>90</v>
      </c>
      <c r="I82" s="3" t="s">
        <v>90</v>
      </c>
      <c r="J82" s="3" t="s">
        <v>90</v>
      </c>
      <c r="K82" s="3">
        <v>65</v>
      </c>
      <c r="L82" s="3">
        <v>17</v>
      </c>
      <c r="M82" s="3">
        <v>74</v>
      </c>
      <c r="N82" s="23">
        <v>0.264</v>
      </c>
      <c r="O82" s="3">
        <v>6</v>
      </c>
      <c r="P82" s="123" t="s">
        <v>51</v>
      </c>
    </row>
    <row r="83" spans="1:16" ht="12.75">
      <c r="A83" s="1" t="s">
        <v>136</v>
      </c>
      <c r="B83" s="124" t="s">
        <v>90</v>
      </c>
      <c r="C83" s="2" t="s">
        <v>23</v>
      </c>
      <c r="D83" s="2">
        <v>26.7</v>
      </c>
      <c r="E83" s="3" t="s">
        <v>122</v>
      </c>
      <c r="F83" s="103"/>
      <c r="G83" s="3">
        <v>491</v>
      </c>
      <c r="H83" s="3">
        <v>128</v>
      </c>
      <c r="I83" s="124">
        <v>26</v>
      </c>
      <c r="J83" s="124">
        <v>4</v>
      </c>
      <c r="K83" s="3">
        <v>62</v>
      </c>
      <c r="L83" s="3">
        <v>17</v>
      </c>
      <c r="M83" s="3">
        <v>68</v>
      </c>
      <c r="N83" s="23">
        <f>H83/G83</f>
        <v>0.2606924643584521</v>
      </c>
      <c r="O83" s="3">
        <v>6</v>
      </c>
      <c r="P83" s="123" t="s">
        <v>56</v>
      </c>
    </row>
    <row r="84" spans="1:16" ht="12.75">
      <c r="A84" s="1" t="s">
        <v>136</v>
      </c>
      <c r="B84" s="124">
        <v>24</v>
      </c>
      <c r="C84" s="2" t="s">
        <v>23</v>
      </c>
      <c r="D84" s="2">
        <v>26.7</v>
      </c>
      <c r="E84" s="3" t="s">
        <v>122</v>
      </c>
      <c r="F84" s="103"/>
      <c r="G84" s="3">
        <v>485</v>
      </c>
      <c r="H84" s="3">
        <v>128</v>
      </c>
      <c r="I84" s="124">
        <v>26</v>
      </c>
      <c r="J84" s="124">
        <v>4</v>
      </c>
      <c r="K84" s="3">
        <v>67</v>
      </c>
      <c r="L84" s="3">
        <v>19</v>
      </c>
      <c r="M84" s="3">
        <v>69</v>
      </c>
      <c r="N84" s="23">
        <f>H84/G84</f>
        <v>0.2639175257731959</v>
      </c>
      <c r="O84" s="3">
        <v>6</v>
      </c>
      <c r="P84" s="123" t="s">
        <v>57</v>
      </c>
    </row>
    <row r="85" spans="1:16" ht="12.75">
      <c r="A85" s="1" t="s">
        <v>136</v>
      </c>
      <c r="B85" s="124">
        <v>18</v>
      </c>
      <c r="C85" s="2" t="s">
        <v>23</v>
      </c>
      <c r="D85" s="2">
        <v>26.7</v>
      </c>
      <c r="E85" s="3" t="s">
        <v>122</v>
      </c>
      <c r="F85" s="103"/>
      <c r="G85" s="3">
        <v>497</v>
      </c>
      <c r="H85" s="3">
        <v>130</v>
      </c>
      <c r="I85" s="124">
        <v>30</v>
      </c>
      <c r="J85" s="124">
        <v>4</v>
      </c>
      <c r="K85" s="3">
        <v>73</v>
      </c>
      <c r="L85" s="3">
        <v>16</v>
      </c>
      <c r="M85" s="3">
        <v>71</v>
      </c>
      <c r="N85" s="23">
        <v>0.261569416499</v>
      </c>
      <c r="O85" s="3">
        <v>5</v>
      </c>
      <c r="P85" s="123" t="s">
        <v>58</v>
      </c>
    </row>
    <row r="86" spans="1:16" ht="12.75">
      <c r="A86" s="136" t="s">
        <v>136</v>
      </c>
      <c r="B86" s="102">
        <f>(B82+B84+B85)/3</f>
        <v>19</v>
      </c>
      <c r="C86" s="137" t="s">
        <v>23</v>
      </c>
      <c r="D86" s="137">
        <v>26.7</v>
      </c>
      <c r="E86" s="135" t="s">
        <v>122</v>
      </c>
      <c r="F86" s="103"/>
      <c r="G86" s="91">
        <f>(G83*0.85+G84*1.15+G85)/3</f>
        <v>490.7</v>
      </c>
      <c r="H86" s="91">
        <f>(H83*0.85+H84*1.15+H85)/3</f>
        <v>128.66666666666666</v>
      </c>
      <c r="I86" s="91">
        <f>(I83*0.85+I84*1.15+I85)/3</f>
        <v>27.333333333333332</v>
      </c>
      <c r="J86" s="91">
        <f>(J83*0.85+J84*1.15+J85)/3</f>
        <v>4</v>
      </c>
      <c r="K86" s="91">
        <f>(K82+K83*0.85+K84*1.15+K85)/4</f>
        <v>66.9375</v>
      </c>
      <c r="L86" s="91">
        <f>(L82+L83*0.85+L84*1.15+L85)/4</f>
        <v>17.325</v>
      </c>
      <c r="M86" s="91">
        <f>(M82+M83*0.85+M84*1.15+M85)/4</f>
        <v>70.5375</v>
      </c>
      <c r="N86" s="93">
        <f>(N82+N83*0.85+N84*1.15+N85)/4</f>
        <v>0.2626657914607149</v>
      </c>
      <c r="O86" s="91">
        <f>(O82+O83*0.85+O84*1.15+O85)/4</f>
        <v>5.75</v>
      </c>
      <c r="P86" s="126"/>
    </row>
    <row r="87" spans="1:16" ht="12.75">
      <c r="A87" s="1" t="s">
        <v>140</v>
      </c>
      <c r="B87" s="124">
        <v>19</v>
      </c>
      <c r="C87" s="2" t="s">
        <v>60</v>
      </c>
      <c r="D87" s="2">
        <v>26.5</v>
      </c>
      <c r="E87" s="3" t="s">
        <v>122</v>
      </c>
      <c r="F87" s="103"/>
      <c r="G87" s="3" t="s">
        <v>90</v>
      </c>
      <c r="H87" s="3" t="s">
        <v>90</v>
      </c>
      <c r="I87" s="3" t="s">
        <v>90</v>
      </c>
      <c r="J87" s="3" t="s">
        <v>90</v>
      </c>
      <c r="K87" s="3">
        <v>60</v>
      </c>
      <c r="L87" s="3">
        <v>16</v>
      </c>
      <c r="M87" s="3">
        <v>69</v>
      </c>
      <c r="N87" s="23">
        <v>0.263</v>
      </c>
      <c r="O87" s="3">
        <v>5</v>
      </c>
      <c r="P87" s="123" t="s">
        <v>51</v>
      </c>
    </row>
    <row r="88" spans="1:16" ht="12.75">
      <c r="A88" s="1" t="s">
        <v>140</v>
      </c>
      <c r="B88" s="124" t="s">
        <v>90</v>
      </c>
      <c r="C88" s="2" t="s">
        <v>60</v>
      </c>
      <c r="D88" s="2">
        <v>26.5</v>
      </c>
      <c r="E88" s="3" t="s">
        <v>122</v>
      </c>
      <c r="F88" s="103"/>
      <c r="G88" s="3">
        <v>502</v>
      </c>
      <c r="H88" s="3">
        <v>133</v>
      </c>
      <c r="I88" s="124">
        <v>36</v>
      </c>
      <c r="J88" s="124">
        <v>3</v>
      </c>
      <c r="K88" s="3">
        <v>64</v>
      </c>
      <c r="L88" s="3">
        <v>18</v>
      </c>
      <c r="M88" s="3">
        <v>75</v>
      </c>
      <c r="N88" s="23">
        <f>H88/G88</f>
        <v>0.2649402390438247</v>
      </c>
      <c r="O88" s="3">
        <v>5</v>
      </c>
      <c r="P88" s="123" t="s">
        <v>56</v>
      </c>
    </row>
    <row r="89" spans="1:16" ht="12.75">
      <c r="A89" s="1" t="s">
        <v>140</v>
      </c>
      <c r="B89" s="124">
        <v>21</v>
      </c>
      <c r="C89" s="2" t="s">
        <v>60</v>
      </c>
      <c r="D89" s="2">
        <v>26.5</v>
      </c>
      <c r="E89" s="3" t="s">
        <v>122</v>
      </c>
      <c r="F89" s="103"/>
      <c r="G89" s="3">
        <v>476</v>
      </c>
      <c r="H89" s="3">
        <v>125</v>
      </c>
      <c r="I89" s="124">
        <v>31</v>
      </c>
      <c r="J89" s="124">
        <v>2</v>
      </c>
      <c r="K89" s="3">
        <v>56</v>
      </c>
      <c r="L89" s="3">
        <v>16</v>
      </c>
      <c r="M89" s="3">
        <v>71</v>
      </c>
      <c r="N89" s="23">
        <f>H89/G89</f>
        <v>0.26260504201680673</v>
      </c>
      <c r="O89" s="3">
        <v>4</v>
      </c>
      <c r="P89" s="123" t="s">
        <v>57</v>
      </c>
    </row>
    <row r="90" spans="1:16" ht="12.75">
      <c r="A90" s="1" t="s">
        <v>140</v>
      </c>
      <c r="B90" s="124">
        <v>17</v>
      </c>
      <c r="C90" s="2" t="s">
        <v>60</v>
      </c>
      <c r="D90" s="2">
        <v>26.5</v>
      </c>
      <c r="E90" s="3" t="s">
        <v>122</v>
      </c>
      <c r="F90" s="103"/>
      <c r="G90" s="3">
        <v>515</v>
      </c>
      <c r="H90" s="3">
        <v>134</v>
      </c>
      <c r="I90" s="124">
        <v>32</v>
      </c>
      <c r="J90" s="124">
        <v>3</v>
      </c>
      <c r="K90" s="3">
        <v>66</v>
      </c>
      <c r="L90" s="3">
        <v>19</v>
      </c>
      <c r="M90" s="3">
        <v>78</v>
      </c>
      <c r="N90" s="23">
        <v>0.260194174757</v>
      </c>
      <c r="O90" s="3">
        <v>4</v>
      </c>
      <c r="P90" s="123" t="s">
        <v>58</v>
      </c>
    </row>
    <row r="91" spans="1:16" ht="12.75">
      <c r="A91" s="136" t="s">
        <v>140</v>
      </c>
      <c r="B91" s="102">
        <f>(B87+B89+B90)/3</f>
        <v>19</v>
      </c>
      <c r="C91" s="137" t="s">
        <v>60</v>
      </c>
      <c r="D91" s="137">
        <v>26.5</v>
      </c>
      <c r="E91" s="135" t="s">
        <v>122</v>
      </c>
      <c r="F91" s="103"/>
      <c r="G91" s="91">
        <f>(G88*0.85+G89*1.15+G90)/3</f>
        <v>496.3666666666666</v>
      </c>
      <c r="H91" s="91">
        <f>(H88*0.85+H89*1.15+H90)/3</f>
        <v>130.26666666666668</v>
      </c>
      <c r="I91" s="91">
        <f>(I88*0.85+I89*1.15+I90)/3</f>
        <v>32.75</v>
      </c>
      <c r="J91" s="91">
        <f>(J88*0.85+J89*1.15+J90)/3</f>
        <v>2.6166666666666667</v>
      </c>
      <c r="K91" s="91">
        <f>(K87+K88*0.85+K89*1.15+K90)/4</f>
        <v>61.2</v>
      </c>
      <c r="L91" s="91">
        <f>(L87+L88*0.85+L89*1.15+L90)/4</f>
        <v>17.174999999999997</v>
      </c>
      <c r="M91" s="91">
        <f>(M87+M88*0.85+M89*1.15+M90)/4</f>
        <v>73.1</v>
      </c>
      <c r="N91" s="93">
        <f>(N87+N88*0.85+N89*1.15+N90)/4</f>
        <v>0.26259729406589466</v>
      </c>
      <c r="O91" s="91">
        <f>(O87+O88*0.85+O89*1.15+O90)/4</f>
        <v>4.4625</v>
      </c>
      <c r="P91" s="126"/>
    </row>
    <row r="92" spans="1:16" ht="12.75">
      <c r="A92" s="28" t="s">
        <v>145</v>
      </c>
      <c r="B92" s="30">
        <v>25</v>
      </c>
      <c r="C92" s="29" t="s">
        <v>84</v>
      </c>
      <c r="D92" s="29">
        <v>26.3</v>
      </c>
      <c r="E92" s="30" t="s">
        <v>55</v>
      </c>
      <c r="F92" s="103" t="s">
        <v>146</v>
      </c>
      <c r="G92" s="3" t="s">
        <v>90</v>
      </c>
      <c r="H92" s="3" t="s">
        <v>90</v>
      </c>
      <c r="I92" s="3" t="s">
        <v>90</v>
      </c>
      <c r="J92" s="3" t="s">
        <v>90</v>
      </c>
      <c r="K92" s="14">
        <v>48</v>
      </c>
      <c r="L92" s="30">
        <v>10</v>
      </c>
      <c r="M92" s="30">
        <v>42</v>
      </c>
      <c r="N92" s="41">
        <v>0.277</v>
      </c>
      <c r="O92" s="30">
        <v>12</v>
      </c>
      <c r="P92" s="123" t="s">
        <v>51</v>
      </c>
    </row>
    <row r="93" spans="1:16" ht="12.75">
      <c r="A93" s="28" t="s">
        <v>145</v>
      </c>
      <c r="B93" s="30" t="s">
        <v>90</v>
      </c>
      <c r="C93" s="29" t="s">
        <v>84</v>
      </c>
      <c r="D93" s="29">
        <v>26.3</v>
      </c>
      <c r="E93" s="3" t="s">
        <v>122</v>
      </c>
      <c r="F93" s="141"/>
      <c r="G93" s="3">
        <v>444</v>
      </c>
      <c r="H93" s="3">
        <v>121</v>
      </c>
      <c r="I93" s="151">
        <v>30</v>
      </c>
      <c r="J93" s="151">
        <v>4</v>
      </c>
      <c r="K93" s="3">
        <v>54</v>
      </c>
      <c r="L93" s="3">
        <v>12</v>
      </c>
      <c r="M93" s="3">
        <v>49</v>
      </c>
      <c r="N93" s="26">
        <f>H93/G93</f>
        <v>0.2725225225225225</v>
      </c>
      <c r="O93" s="3">
        <v>14</v>
      </c>
      <c r="P93" s="123" t="s">
        <v>56</v>
      </c>
    </row>
    <row r="94" spans="1:16" ht="12.75">
      <c r="A94" s="28" t="s">
        <v>145</v>
      </c>
      <c r="B94" s="30">
        <v>17</v>
      </c>
      <c r="C94" s="29" t="s">
        <v>84</v>
      </c>
      <c r="D94" s="29">
        <v>26.3</v>
      </c>
      <c r="E94" s="3" t="s">
        <v>122</v>
      </c>
      <c r="F94" s="103"/>
      <c r="G94" s="3">
        <v>495</v>
      </c>
      <c r="H94" s="3">
        <v>138</v>
      </c>
      <c r="I94" s="124">
        <v>33</v>
      </c>
      <c r="J94" s="124">
        <v>4</v>
      </c>
      <c r="K94" s="3">
        <v>68</v>
      </c>
      <c r="L94" s="3">
        <v>15</v>
      </c>
      <c r="M94" s="3">
        <v>67</v>
      </c>
      <c r="N94" s="23">
        <f>H94/G94</f>
        <v>0.2787878787878788</v>
      </c>
      <c r="O94" s="3">
        <v>14</v>
      </c>
      <c r="P94" s="123" t="s">
        <v>57</v>
      </c>
    </row>
    <row r="95" spans="1:16" ht="12.75">
      <c r="A95" s="28" t="s">
        <v>145</v>
      </c>
      <c r="B95" s="30">
        <v>16</v>
      </c>
      <c r="C95" s="29" t="s">
        <v>84</v>
      </c>
      <c r="D95" s="29">
        <v>26.3</v>
      </c>
      <c r="E95" s="3" t="s">
        <v>122</v>
      </c>
      <c r="F95" s="103"/>
      <c r="G95" s="3">
        <v>403</v>
      </c>
      <c r="H95" s="3">
        <v>115</v>
      </c>
      <c r="I95" s="124">
        <v>26</v>
      </c>
      <c r="J95" s="124">
        <v>5</v>
      </c>
      <c r="K95" s="3">
        <v>59</v>
      </c>
      <c r="L95" s="3">
        <v>16</v>
      </c>
      <c r="M95" s="3">
        <v>55</v>
      </c>
      <c r="N95" s="23">
        <v>0.285359801489</v>
      </c>
      <c r="O95" s="3">
        <v>15</v>
      </c>
      <c r="P95" s="123" t="s">
        <v>58</v>
      </c>
    </row>
    <row r="96" spans="1:16" ht="12.75">
      <c r="A96" s="142" t="s">
        <v>145</v>
      </c>
      <c r="B96" s="102">
        <f>(B92+B94+B95)/3</f>
        <v>19.333333333333332</v>
      </c>
      <c r="C96" s="143" t="s">
        <v>84</v>
      </c>
      <c r="D96" s="143">
        <v>26.3</v>
      </c>
      <c r="E96" s="135" t="s">
        <v>122</v>
      </c>
      <c r="F96" s="103"/>
      <c r="G96" s="91">
        <f>(G93*0.85+G94*1.15+G95)/3</f>
        <v>449.8833333333334</v>
      </c>
      <c r="H96" s="91">
        <f>(H93*0.85+H94*1.15+H95)/3</f>
        <v>125.51666666666665</v>
      </c>
      <c r="I96" s="91">
        <f>(I93*0.85+I94*1.15+I95)/3</f>
        <v>29.816666666666663</v>
      </c>
      <c r="J96" s="91">
        <f>(J93*0.85+J94*1.15+J95)/3</f>
        <v>4.333333333333333</v>
      </c>
      <c r="K96" s="91">
        <f>(K92+K93*0.85+K94*1.15+K95)/4</f>
        <v>57.775</v>
      </c>
      <c r="L96" s="91">
        <f>(L92+L93*0.85+L94*1.15+L95)/4</f>
        <v>13.3625</v>
      </c>
      <c r="M96" s="91">
        <f>(M92+M93*0.85+M94*1.15+M95)/4</f>
        <v>53.925</v>
      </c>
      <c r="N96" s="93">
        <f>(N92+N93*0.85+N94*1.15+N95)/4</f>
        <v>0.2786525015598012</v>
      </c>
      <c r="O96" s="91">
        <f>(O92+O93*0.85+O94*1.15+O95)/4</f>
        <v>13.75</v>
      </c>
      <c r="P96" s="126"/>
    </row>
    <row r="97" spans="1:16" ht="12.75">
      <c r="A97" s="1" t="s">
        <v>141</v>
      </c>
      <c r="B97" s="124">
        <v>21</v>
      </c>
      <c r="C97" s="2" t="s">
        <v>39</v>
      </c>
      <c r="D97" s="2">
        <v>28.2</v>
      </c>
      <c r="E97" s="3" t="s">
        <v>122</v>
      </c>
      <c r="F97" s="103"/>
      <c r="G97" s="3" t="s">
        <v>90</v>
      </c>
      <c r="H97" s="3" t="s">
        <v>90</v>
      </c>
      <c r="I97" s="3" t="s">
        <v>90</v>
      </c>
      <c r="J97" s="3" t="s">
        <v>90</v>
      </c>
      <c r="K97" s="3">
        <v>70</v>
      </c>
      <c r="L97" s="3">
        <v>10</v>
      </c>
      <c r="M97" s="3">
        <v>57</v>
      </c>
      <c r="N97" s="23">
        <v>0.271</v>
      </c>
      <c r="O97" s="3">
        <v>9</v>
      </c>
      <c r="P97" s="123" t="s">
        <v>51</v>
      </c>
    </row>
    <row r="98" spans="1:16" ht="12.75">
      <c r="A98" s="1" t="s">
        <v>141</v>
      </c>
      <c r="B98" s="124" t="s">
        <v>90</v>
      </c>
      <c r="C98" s="2" t="s">
        <v>39</v>
      </c>
      <c r="D98" s="2">
        <v>28.2</v>
      </c>
      <c r="E98" s="3" t="s">
        <v>122</v>
      </c>
      <c r="F98" s="103"/>
      <c r="G98" s="3">
        <v>614</v>
      </c>
      <c r="H98" s="3">
        <v>163</v>
      </c>
      <c r="I98" s="124">
        <v>25</v>
      </c>
      <c r="J98" s="124">
        <v>6</v>
      </c>
      <c r="K98" s="3">
        <v>73</v>
      </c>
      <c r="L98" s="3">
        <v>13</v>
      </c>
      <c r="M98" s="3">
        <v>60</v>
      </c>
      <c r="N98" s="23">
        <f>H98/G98</f>
        <v>0.26547231270358307</v>
      </c>
      <c r="O98" s="3">
        <v>9</v>
      </c>
      <c r="P98" s="123" t="s">
        <v>56</v>
      </c>
    </row>
    <row r="99" spans="1:16" ht="12.75">
      <c r="A99" s="1" t="s">
        <v>141</v>
      </c>
      <c r="B99" s="124">
        <v>13</v>
      </c>
      <c r="C99" s="2" t="s">
        <v>39</v>
      </c>
      <c r="D99" s="2">
        <v>28.2</v>
      </c>
      <c r="E99" s="3" t="s">
        <v>122</v>
      </c>
      <c r="F99" s="103"/>
      <c r="G99" s="3">
        <v>616</v>
      </c>
      <c r="H99" s="3">
        <v>170</v>
      </c>
      <c r="I99" s="124">
        <v>25</v>
      </c>
      <c r="J99" s="124">
        <v>5</v>
      </c>
      <c r="K99" s="3">
        <v>81</v>
      </c>
      <c r="L99" s="3">
        <v>14</v>
      </c>
      <c r="M99" s="3">
        <v>70</v>
      </c>
      <c r="N99" s="23">
        <f>H99/G99</f>
        <v>0.275974025974026</v>
      </c>
      <c r="O99" s="3">
        <v>13</v>
      </c>
      <c r="P99" s="123" t="s">
        <v>57</v>
      </c>
    </row>
    <row r="100" spans="1:16" ht="12.75">
      <c r="A100" s="1" t="s">
        <v>141</v>
      </c>
      <c r="B100" s="124">
        <v>26</v>
      </c>
      <c r="C100" s="2" t="s">
        <v>39</v>
      </c>
      <c r="D100" s="2">
        <v>28.2</v>
      </c>
      <c r="E100" s="3" t="s">
        <v>122</v>
      </c>
      <c r="F100" s="103"/>
      <c r="G100" s="3">
        <v>588</v>
      </c>
      <c r="H100" s="3">
        <v>154</v>
      </c>
      <c r="I100" s="124">
        <v>30</v>
      </c>
      <c r="J100" s="124">
        <v>5</v>
      </c>
      <c r="K100" s="3">
        <v>67</v>
      </c>
      <c r="L100" s="3">
        <v>10</v>
      </c>
      <c r="M100" s="3">
        <v>57</v>
      </c>
      <c r="N100" s="23">
        <v>0.261904761905</v>
      </c>
      <c r="O100" s="3">
        <v>8</v>
      </c>
      <c r="P100" s="123" t="s">
        <v>58</v>
      </c>
    </row>
    <row r="101" spans="1:16" ht="12.75">
      <c r="A101" s="136" t="s">
        <v>141</v>
      </c>
      <c r="B101" s="102">
        <f>(B97+B99+B100)/3</f>
        <v>20</v>
      </c>
      <c r="C101" s="137" t="s">
        <v>39</v>
      </c>
      <c r="D101" s="137">
        <v>28.2</v>
      </c>
      <c r="E101" s="135" t="s">
        <v>122</v>
      </c>
      <c r="F101" s="103"/>
      <c r="G101" s="91">
        <f>(G98*0.85+G99*1.15+G100)/3</f>
        <v>606.1</v>
      </c>
      <c r="H101" s="91">
        <f>(H98*0.85+H99*1.15+H100)/3</f>
        <v>162.6833333333333</v>
      </c>
      <c r="I101" s="91">
        <f>(I98*0.85+I99*1.15+I100)/3</f>
        <v>26.666666666666668</v>
      </c>
      <c r="J101" s="91">
        <f>(J98*0.85+J99*1.15+J100)/3</f>
        <v>5.283333333333333</v>
      </c>
      <c r="K101" s="91">
        <f>(K97+K98*0.85+K99*1.15+K100)/4</f>
        <v>73.05</v>
      </c>
      <c r="L101" s="91">
        <f>(L97+L98*0.85+L99*1.15+L100)/4</f>
        <v>11.787499999999998</v>
      </c>
      <c r="M101" s="91">
        <f>(M97+M98*0.85+M99*1.15+M100)/4</f>
        <v>61.375</v>
      </c>
      <c r="N101" s="93">
        <f>(N97+N98*0.85+N99*1.15+N100)/4</f>
        <v>0.26898158939329386</v>
      </c>
      <c r="O101" s="91">
        <f>(O97+O98*0.85+O99*1.15+O100)/4</f>
        <v>9.899999999999999</v>
      </c>
      <c r="P101" s="126"/>
    </row>
    <row r="102" spans="1:16" ht="12.75">
      <c r="A102" s="1" t="s">
        <v>137</v>
      </c>
      <c r="B102" s="124">
        <v>16</v>
      </c>
      <c r="C102" s="2" t="s">
        <v>115</v>
      </c>
      <c r="D102" s="2">
        <v>39</v>
      </c>
      <c r="E102" s="3" t="s">
        <v>122</v>
      </c>
      <c r="F102" s="103"/>
      <c r="G102" s="3" t="s">
        <v>90</v>
      </c>
      <c r="H102" s="3" t="s">
        <v>90</v>
      </c>
      <c r="I102" s="3" t="s">
        <v>90</v>
      </c>
      <c r="J102" s="3" t="s">
        <v>90</v>
      </c>
      <c r="K102" s="3">
        <v>75</v>
      </c>
      <c r="L102" s="3">
        <v>4</v>
      </c>
      <c r="M102" s="3">
        <v>48</v>
      </c>
      <c r="N102" s="23">
        <v>0.273</v>
      </c>
      <c r="O102" s="3">
        <v>20</v>
      </c>
      <c r="P102" s="123" t="s">
        <v>51</v>
      </c>
    </row>
    <row r="103" spans="1:16" ht="12.75">
      <c r="A103" s="1" t="s">
        <v>137</v>
      </c>
      <c r="B103" s="124" t="s">
        <v>90</v>
      </c>
      <c r="C103" s="2" t="s">
        <v>115</v>
      </c>
      <c r="D103" s="2">
        <v>39</v>
      </c>
      <c r="E103" s="3" t="s">
        <v>122</v>
      </c>
      <c r="F103" s="103"/>
      <c r="G103" s="3">
        <v>539</v>
      </c>
      <c r="H103" s="3">
        <v>143</v>
      </c>
      <c r="I103" s="124">
        <v>24</v>
      </c>
      <c r="J103" s="124">
        <v>3</v>
      </c>
      <c r="K103" s="3">
        <v>65</v>
      </c>
      <c r="L103" s="3">
        <v>4</v>
      </c>
      <c r="M103" s="3">
        <v>43</v>
      </c>
      <c r="N103" s="23">
        <f>H103/G103</f>
        <v>0.2653061224489796</v>
      </c>
      <c r="O103" s="3">
        <v>19</v>
      </c>
      <c r="P103" s="123" t="s">
        <v>56</v>
      </c>
    </row>
    <row r="104" spans="1:16" ht="12.75">
      <c r="A104" s="1" t="s">
        <v>137</v>
      </c>
      <c r="B104" s="124">
        <v>26</v>
      </c>
      <c r="C104" s="2" t="s">
        <v>115</v>
      </c>
      <c r="D104" s="2">
        <v>39</v>
      </c>
      <c r="E104" s="3" t="s">
        <v>122</v>
      </c>
      <c r="F104" s="103"/>
      <c r="G104" s="3">
        <v>543</v>
      </c>
      <c r="H104" s="3">
        <v>146</v>
      </c>
      <c r="I104" s="124">
        <v>25</v>
      </c>
      <c r="J104" s="124">
        <v>3</v>
      </c>
      <c r="K104" s="3">
        <v>60</v>
      </c>
      <c r="L104" s="3">
        <v>3</v>
      </c>
      <c r="M104" s="3">
        <v>49</v>
      </c>
      <c r="N104" s="23">
        <f>H104/G104</f>
        <v>0.26887661141804786</v>
      </c>
      <c r="O104" s="3">
        <v>17</v>
      </c>
      <c r="P104" s="123" t="s">
        <v>57</v>
      </c>
    </row>
    <row r="105" spans="1:16" ht="12.75">
      <c r="A105" s="1" t="s">
        <v>137</v>
      </c>
      <c r="B105" s="124">
        <v>25</v>
      </c>
      <c r="C105" s="2" t="s">
        <v>115</v>
      </c>
      <c r="D105" s="2">
        <v>39</v>
      </c>
      <c r="E105" s="3" t="s">
        <v>122</v>
      </c>
      <c r="F105" s="103"/>
      <c r="G105" s="3">
        <v>580</v>
      </c>
      <c r="H105" s="3">
        <v>154</v>
      </c>
      <c r="I105" s="124">
        <v>28</v>
      </c>
      <c r="J105" s="124">
        <v>4</v>
      </c>
      <c r="K105" s="3">
        <v>75</v>
      </c>
      <c r="L105" s="3">
        <v>3</v>
      </c>
      <c r="M105" s="3">
        <v>46</v>
      </c>
      <c r="N105" s="23">
        <v>0.265517241379</v>
      </c>
      <c r="O105" s="3">
        <v>17</v>
      </c>
      <c r="P105" s="123" t="s">
        <v>58</v>
      </c>
    </row>
    <row r="106" spans="1:16" ht="12.75">
      <c r="A106" s="136" t="s">
        <v>137</v>
      </c>
      <c r="B106" s="102">
        <f>(B102+B104+B105)/3</f>
        <v>22.333333333333332</v>
      </c>
      <c r="C106" s="137" t="s">
        <v>115</v>
      </c>
      <c r="D106" s="137">
        <v>39</v>
      </c>
      <c r="E106" s="135" t="s">
        <v>122</v>
      </c>
      <c r="F106" s="103"/>
      <c r="G106" s="91">
        <f>(G103*0.85+G104*1.15+G105)/3</f>
        <v>554.1999999999999</v>
      </c>
      <c r="H106" s="91">
        <f>(H103*0.85+H104*1.15+H105)/3</f>
        <v>147.81666666666666</v>
      </c>
      <c r="I106" s="91">
        <f>(I103*0.85+I104*1.15+I105)/3</f>
        <v>25.716666666666665</v>
      </c>
      <c r="J106" s="91">
        <f>(J103*0.85+J104*1.15+J105)/3</f>
        <v>3.3333333333333335</v>
      </c>
      <c r="K106" s="91">
        <f>(K102+K103*0.85+K104*1.15+K105)/4</f>
        <v>68.5625</v>
      </c>
      <c r="L106" s="91">
        <f>(L102+L103*0.85+L104*1.15+L105)/4</f>
        <v>3.4625</v>
      </c>
      <c r="M106" s="91">
        <f>(M102+M103*0.85+M104*1.15+M105)/4</f>
        <v>46.724999999999994</v>
      </c>
      <c r="N106" s="93">
        <f>(N102+N103*0.85+N104*1.15+N105)/4</f>
        <v>0.26830888714784695</v>
      </c>
      <c r="O106" s="91">
        <f>(O102+O103*0.85+O104*1.15+O105)/4</f>
        <v>18.174999999999997</v>
      </c>
      <c r="P106" s="126"/>
    </row>
    <row r="107" spans="1:16" ht="12.75">
      <c r="A107" s="5" t="s">
        <v>144</v>
      </c>
      <c r="B107" s="7">
        <v>24</v>
      </c>
      <c r="C107" s="6" t="s">
        <v>19</v>
      </c>
      <c r="D107" s="6">
        <v>28.3</v>
      </c>
      <c r="E107" s="7" t="s">
        <v>122</v>
      </c>
      <c r="F107" s="103"/>
      <c r="G107" s="3" t="s">
        <v>90</v>
      </c>
      <c r="H107" s="3" t="s">
        <v>90</v>
      </c>
      <c r="I107" s="3" t="s">
        <v>90</v>
      </c>
      <c r="J107" s="3" t="s">
        <v>90</v>
      </c>
      <c r="K107" s="14">
        <v>70</v>
      </c>
      <c r="L107" s="7">
        <v>9</v>
      </c>
      <c r="M107" s="7">
        <v>54</v>
      </c>
      <c r="N107" s="22">
        <v>0.268</v>
      </c>
      <c r="O107" s="7">
        <v>7</v>
      </c>
      <c r="P107" s="123" t="s">
        <v>51</v>
      </c>
    </row>
    <row r="108" spans="1:16" ht="12.75">
      <c r="A108" s="5" t="s">
        <v>144</v>
      </c>
      <c r="B108" s="7" t="s">
        <v>90</v>
      </c>
      <c r="C108" s="6" t="s">
        <v>19</v>
      </c>
      <c r="D108" s="6">
        <v>28.3</v>
      </c>
      <c r="E108" s="7" t="s">
        <v>122</v>
      </c>
      <c r="F108" s="103"/>
      <c r="G108" s="13">
        <v>589</v>
      </c>
      <c r="H108" s="13">
        <v>156</v>
      </c>
      <c r="I108" s="124">
        <v>28</v>
      </c>
      <c r="J108" s="124">
        <v>7</v>
      </c>
      <c r="K108" s="14">
        <v>64</v>
      </c>
      <c r="L108" s="14">
        <v>8</v>
      </c>
      <c r="M108" s="14">
        <v>55</v>
      </c>
      <c r="N108" s="23">
        <f>H108/G108</f>
        <v>0.26485568760611206</v>
      </c>
      <c r="O108" s="12">
        <v>6</v>
      </c>
      <c r="P108" s="123" t="s">
        <v>56</v>
      </c>
    </row>
    <row r="109" spans="1:16" ht="12.75">
      <c r="A109" s="5" t="s">
        <v>144</v>
      </c>
      <c r="B109" s="7">
        <v>14</v>
      </c>
      <c r="C109" s="6" t="s">
        <v>19</v>
      </c>
      <c r="D109" s="6">
        <v>28.3</v>
      </c>
      <c r="E109" s="7" t="s">
        <v>122</v>
      </c>
      <c r="F109" s="103"/>
      <c r="G109" s="14">
        <v>628</v>
      </c>
      <c r="H109" s="14">
        <v>171</v>
      </c>
      <c r="I109" s="124">
        <v>31</v>
      </c>
      <c r="J109" s="124">
        <v>8</v>
      </c>
      <c r="K109" s="14">
        <v>70</v>
      </c>
      <c r="L109" s="3">
        <v>10</v>
      </c>
      <c r="M109" s="3">
        <v>68</v>
      </c>
      <c r="N109" s="23">
        <f>H109/G109</f>
        <v>0.27229299363057324</v>
      </c>
      <c r="O109" s="14">
        <v>7</v>
      </c>
      <c r="P109" s="123" t="s">
        <v>57</v>
      </c>
    </row>
    <row r="110" spans="1:16" ht="12.75">
      <c r="A110" s="5" t="s">
        <v>144</v>
      </c>
      <c r="B110" s="7">
        <v>29</v>
      </c>
      <c r="C110" s="6" t="s">
        <v>19</v>
      </c>
      <c r="D110" s="6">
        <v>28.3</v>
      </c>
      <c r="E110" s="7" t="s">
        <v>122</v>
      </c>
      <c r="F110" s="103"/>
      <c r="G110" s="14">
        <v>608</v>
      </c>
      <c r="H110" s="14">
        <v>157</v>
      </c>
      <c r="I110" s="124">
        <v>25</v>
      </c>
      <c r="J110" s="124">
        <v>6</v>
      </c>
      <c r="K110" s="14">
        <v>64</v>
      </c>
      <c r="L110" s="3">
        <v>9</v>
      </c>
      <c r="M110" s="3">
        <v>54</v>
      </c>
      <c r="N110" s="23">
        <v>0.258223684211</v>
      </c>
      <c r="O110" s="3">
        <v>7</v>
      </c>
      <c r="P110" s="123" t="s">
        <v>58</v>
      </c>
    </row>
    <row r="111" spans="1:16" ht="12.75">
      <c r="A111" s="133" t="s">
        <v>144</v>
      </c>
      <c r="B111" s="102">
        <f>(B107+B109+B110)/3</f>
        <v>22.333333333333332</v>
      </c>
      <c r="C111" s="134" t="s">
        <v>19</v>
      </c>
      <c r="D111" s="134">
        <v>28.3</v>
      </c>
      <c r="E111" s="152" t="s">
        <v>122</v>
      </c>
      <c r="F111" s="103"/>
      <c r="G111" s="91">
        <f>(G108*0.85+G109*1.15+G110)/3</f>
        <v>610.2833333333333</v>
      </c>
      <c r="H111" s="91">
        <f>(H108*0.85+H109*1.15+H110)/3</f>
        <v>162.08333333333334</v>
      </c>
      <c r="I111" s="91">
        <f>(I108*0.85+I109*1.15+I110)/3</f>
        <v>28.150000000000002</v>
      </c>
      <c r="J111" s="91">
        <f>(J108*0.85+J109*1.15+J110)/3</f>
        <v>7.05</v>
      </c>
      <c r="K111" s="91">
        <f>(K107+K108*0.85+K109*1.15+K110)/4</f>
        <v>67.225</v>
      </c>
      <c r="L111" s="91">
        <f>(L107+L108*0.85+L109*1.15+L110)/4</f>
        <v>9.075</v>
      </c>
      <c r="M111" s="91">
        <f>(M107+M108*0.85+M109*1.15+M110)/4</f>
        <v>58.2375</v>
      </c>
      <c r="N111" s="93">
        <f>(N107+N108*0.85+N109*1.15+N110)/4</f>
        <v>0.2661219903378386</v>
      </c>
      <c r="O111" s="91">
        <f>(O107+O108*0.85+O109*1.15+O110)/4</f>
        <v>6.7875</v>
      </c>
      <c r="P111" s="126"/>
    </row>
    <row r="112" spans="1:16" ht="12.75">
      <c r="A112" s="28" t="s">
        <v>142</v>
      </c>
      <c r="B112" s="124">
        <v>22</v>
      </c>
      <c r="C112" s="29" t="s">
        <v>101</v>
      </c>
      <c r="D112" s="29">
        <v>32.7</v>
      </c>
      <c r="E112" s="54" t="s">
        <v>63</v>
      </c>
      <c r="F112" s="103" t="s">
        <v>143</v>
      </c>
      <c r="G112" s="3" t="s">
        <v>90</v>
      </c>
      <c r="H112" s="3" t="s">
        <v>90</v>
      </c>
      <c r="I112" s="3" t="s">
        <v>90</v>
      </c>
      <c r="J112" s="3" t="s">
        <v>90</v>
      </c>
      <c r="K112" s="30">
        <v>66</v>
      </c>
      <c r="L112" s="30">
        <v>11</v>
      </c>
      <c r="M112" s="30">
        <v>61</v>
      </c>
      <c r="N112" s="41">
        <v>0.28</v>
      </c>
      <c r="O112" s="30">
        <v>2</v>
      </c>
      <c r="P112" s="123" t="s">
        <v>51</v>
      </c>
    </row>
    <row r="113" spans="1:16" ht="12.75">
      <c r="A113" s="28" t="s">
        <v>142</v>
      </c>
      <c r="B113" s="124" t="s">
        <v>90</v>
      </c>
      <c r="C113" s="29" t="s">
        <v>101</v>
      </c>
      <c r="D113" s="29">
        <v>32.7</v>
      </c>
      <c r="E113" s="54" t="s">
        <v>63</v>
      </c>
      <c r="F113" s="103"/>
      <c r="G113" s="3">
        <v>376</v>
      </c>
      <c r="H113" s="3">
        <v>112</v>
      </c>
      <c r="I113" s="124">
        <v>20</v>
      </c>
      <c r="J113" s="124">
        <v>0</v>
      </c>
      <c r="K113" s="3">
        <v>54</v>
      </c>
      <c r="L113" s="3">
        <v>12</v>
      </c>
      <c r="M113" s="3">
        <v>55</v>
      </c>
      <c r="N113" s="23">
        <f>H113/G113</f>
        <v>0.2978723404255319</v>
      </c>
      <c r="O113" s="3">
        <v>2</v>
      </c>
      <c r="P113" s="123" t="s">
        <v>56</v>
      </c>
    </row>
    <row r="114" spans="1:16" ht="12.75">
      <c r="A114" s="28" t="s">
        <v>142</v>
      </c>
      <c r="B114" s="124">
        <v>27</v>
      </c>
      <c r="C114" s="29" t="s">
        <v>101</v>
      </c>
      <c r="D114" s="29">
        <v>32.7</v>
      </c>
      <c r="E114" s="54" t="s">
        <v>63</v>
      </c>
      <c r="F114" s="103"/>
      <c r="G114" s="3">
        <v>439</v>
      </c>
      <c r="H114" s="3">
        <v>122</v>
      </c>
      <c r="I114" s="124">
        <v>21</v>
      </c>
      <c r="J114" s="124">
        <v>6</v>
      </c>
      <c r="K114" s="3">
        <v>61</v>
      </c>
      <c r="L114" s="3">
        <v>17</v>
      </c>
      <c r="M114" s="3">
        <v>67</v>
      </c>
      <c r="N114" s="23">
        <f>H114/G114</f>
        <v>0.27790432801822323</v>
      </c>
      <c r="O114" s="3">
        <v>3</v>
      </c>
      <c r="P114" s="123" t="s">
        <v>57</v>
      </c>
    </row>
    <row r="115" spans="1:16" ht="12.75">
      <c r="A115" s="28" t="s">
        <v>142</v>
      </c>
      <c r="B115" s="124">
        <v>23</v>
      </c>
      <c r="C115" s="29" t="s">
        <v>101</v>
      </c>
      <c r="D115" s="29">
        <v>32.7</v>
      </c>
      <c r="E115" s="54" t="s">
        <v>63</v>
      </c>
      <c r="F115" s="103"/>
      <c r="G115" s="3">
        <v>372</v>
      </c>
      <c r="H115" s="3">
        <v>106</v>
      </c>
      <c r="I115" s="124">
        <v>20</v>
      </c>
      <c r="J115" s="124">
        <v>0</v>
      </c>
      <c r="K115" s="3">
        <v>54</v>
      </c>
      <c r="L115" s="3">
        <v>15</v>
      </c>
      <c r="M115" s="3">
        <v>56</v>
      </c>
      <c r="N115" s="23">
        <v>0.284946236559</v>
      </c>
      <c r="O115" s="3">
        <v>2</v>
      </c>
      <c r="P115" s="123" t="s">
        <v>58</v>
      </c>
    </row>
    <row r="116" spans="1:16" ht="12.75">
      <c r="A116" s="142" t="s">
        <v>142</v>
      </c>
      <c r="B116" s="102">
        <f>(B112+B114+B115)/3</f>
        <v>24</v>
      </c>
      <c r="C116" s="143" t="s">
        <v>101</v>
      </c>
      <c r="D116" s="143">
        <v>32.7</v>
      </c>
      <c r="E116" s="153" t="s">
        <v>63</v>
      </c>
      <c r="F116" s="103"/>
      <c r="G116" s="91">
        <f>(G113*0.85+G114*1.15+G115)/3</f>
        <v>398.8166666666666</v>
      </c>
      <c r="H116" s="91">
        <f>(H113*0.85+H114*1.15+H115)/3</f>
        <v>113.83333333333333</v>
      </c>
      <c r="I116" s="91">
        <f>(I113*0.85+I114*1.15+I115)/3</f>
        <v>20.383333333333333</v>
      </c>
      <c r="J116" s="91">
        <f>(J113*0.85+J114*1.15+J115)/3</f>
        <v>2.3</v>
      </c>
      <c r="K116" s="91">
        <f>(K112+K113*0.85+K114*1.15+K115)/4</f>
        <v>59.0125</v>
      </c>
      <c r="L116" s="91">
        <f>(L112+L113*0.85+L114*1.15+L115)/4</f>
        <v>13.9375</v>
      </c>
      <c r="M116" s="91">
        <f>(M112+M113*0.85+M114*1.15+M115)/4</f>
        <v>60.2</v>
      </c>
      <c r="N116" s="93">
        <f>(N112+N113*0.85+N114*1.15+N115)/4</f>
        <v>0.2844319257854147</v>
      </c>
      <c r="O116" s="91">
        <f>(O112+O113*0.85+O114*1.15+O115)/4</f>
        <v>2.2875</v>
      </c>
      <c r="P116" s="12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96"/>
  <sheetViews>
    <sheetView workbookViewId="0" topLeftCell="A1">
      <pane ySplit="1" topLeftCell="BM2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21.140625" style="0" bestFit="1" customWidth="1"/>
    <col min="2" max="2" width="9.140625" style="47" customWidth="1"/>
    <col min="16" max="16" width="10.28125" style="0" customWidth="1"/>
  </cols>
  <sheetData>
    <row r="1" spans="1:16" ht="25.5">
      <c r="A1" s="10" t="s">
        <v>41</v>
      </c>
      <c r="B1" s="53" t="s">
        <v>40</v>
      </c>
      <c r="C1" s="11" t="s">
        <v>42</v>
      </c>
      <c r="D1" s="11" t="s">
        <v>43</v>
      </c>
      <c r="E1" s="11" t="s">
        <v>44</v>
      </c>
      <c r="F1" s="49" t="s">
        <v>45</v>
      </c>
      <c r="G1" s="31" t="s">
        <v>52</v>
      </c>
      <c r="H1" s="31" t="s">
        <v>53</v>
      </c>
      <c r="I1" s="31" t="s">
        <v>54</v>
      </c>
      <c r="J1" s="31" t="s">
        <v>55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  <c r="P1" s="49" t="s">
        <v>95</v>
      </c>
    </row>
    <row r="2" spans="1:16" ht="12.75">
      <c r="A2" s="5" t="s">
        <v>147</v>
      </c>
      <c r="B2" s="7">
        <v>1</v>
      </c>
      <c r="C2" s="6" t="s">
        <v>13</v>
      </c>
      <c r="D2" s="6">
        <v>30.7</v>
      </c>
      <c r="E2" s="7" t="s">
        <v>55</v>
      </c>
      <c r="F2" s="7"/>
      <c r="G2" s="3" t="s">
        <v>90</v>
      </c>
      <c r="H2" s="3" t="s">
        <v>90</v>
      </c>
      <c r="I2" s="3" t="s">
        <v>90</v>
      </c>
      <c r="J2" s="3" t="s">
        <v>90</v>
      </c>
      <c r="K2" s="7">
        <v>117</v>
      </c>
      <c r="L2" s="7">
        <v>42</v>
      </c>
      <c r="M2" s="7">
        <v>119</v>
      </c>
      <c r="N2" s="7">
        <v>0.304</v>
      </c>
      <c r="O2" s="7">
        <v>20</v>
      </c>
      <c r="P2" s="123" t="s">
        <v>51</v>
      </c>
    </row>
    <row r="3" spans="1:16" ht="12.75">
      <c r="A3" s="5" t="s">
        <v>147</v>
      </c>
      <c r="B3" s="7" t="s">
        <v>90</v>
      </c>
      <c r="C3" s="6" t="s">
        <v>13</v>
      </c>
      <c r="D3" s="6">
        <v>30.7</v>
      </c>
      <c r="E3" s="7" t="s">
        <v>55</v>
      </c>
      <c r="F3" s="3"/>
      <c r="G3" s="3">
        <v>608</v>
      </c>
      <c r="H3" s="3">
        <v>185</v>
      </c>
      <c r="I3" s="3">
        <v>28</v>
      </c>
      <c r="J3" s="3">
        <v>2</v>
      </c>
      <c r="K3" s="3">
        <v>123</v>
      </c>
      <c r="L3" s="3">
        <v>47</v>
      </c>
      <c r="M3" s="3">
        <v>132</v>
      </c>
      <c r="N3" s="26">
        <f>H3/G3</f>
        <v>0.3042763157894737</v>
      </c>
      <c r="O3" s="3">
        <v>21</v>
      </c>
      <c r="P3" s="123" t="s">
        <v>56</v>
      </c>
    </row>
    <row r="4" spans="1:16" ht="12.75">
      <c r="A4" s="5" t="s">
        <v>147</v>
      </c>
      <c r="B4" s="7">
        <v>1</v>
      </c>
      <c r="C4" s="6" t="s">
        <v>13</v>
      </c>
      <c r="D4" s="6">
        <v>30.7</v>
      </c>
      <c r="E4" s="7" t="s">
        <v>55</v>
      </c>
      <c r="F4" s="3"/>
      <c r="G4" s="3">
        <v>621</v>
      </c>
      <c r="H4" s="3">
        <v>187</v>
      </c>
      <c r="I4" s="3">
        <v>27</v>
      </c>
      <c r="J4" s="3">
        <v>2</v>
      </c>
      <c r="K4" s="3">
        <v>115</v>
      </c>
      <c r="L4" s="3">
        <v>43</v>
      </c>
      <c r="M4" s="3">
        <v>130</v>
      </c>
      <c r="N4" s="26">
        <f>H4/G4</f>
        <v>0.30112721417069244</v>
      </c>
      <c r="O4" s="3">
        <v>19</v>
      </c>
      <c r="P4" s="123" t="s">
        <v>57</v>
      </c>
    </row>
    <row r="5" spans="1:16" ht="12.75">
      <c r="A5" s="5" t="s">
        <v>147</v>
      </c>
      <c r="B5" s="7">
        <v>1</v>
      </c>
      <c r="C5" s="6" t="s">
        <v>13</v>
      </c>
      <c r="D5" s="6">
        <v>30.7</v>
      </c>
      <c r="E5" s="7" t="s">
        <v>55</v>
      </c>
      <c r="F5" s="3"/>
      <c r="G5" s="3">
        <v>603</v>
      </c>
      <c r="H5" s="3">
        <v>190</v>
      </c>
      <c r="I5" s="3">
        <v>29</v>
      </c>
      <c r="J5" s="3">
        <v>1</v>
      </c>
      <c r="K5" s="3">
        <v>121</v>
      </c>
      <c r="L5" s="3">
        <v>47</v>
      </c>
      <c r="M5" s="3">
        <v>124</v>
      </c>
      <c r="N5" s="3">
        <v>0.315091210614</v>
      </c>
      <c r="O5" s="3">
        <v>23</v>
      </c>
      <c r="P5" s="123" t="s">
        <v>58</v>
      </c>
    </row>
    <row r="6" spans="1:16" ht="12.75">
      <c r="A6" s="133" t="s">
        <v>147</v>
      </c>
      <c r="B6" s="97">
        <f>(B2+B4+B5)/3</f>
        <v>1</v>
      </c>
      <c r="C6" s="134" t="s">
        <v>13</v>
      </c>
      <c r="D6" s="134">
        <v>30.7</v>
      </c>
      <c r="E6" s="152" t="s">
        <v>55</v>
      </c>
      <c r="F6" s="3"/>
      <c r="G6" s="91">
        <f>(G3*0.85+G4*1.15+G5)/3</f>
        <v>611.3166666666666</v>
      </c>
      <c r="H6" s="91">
        <f>(H3*0.85+H4*1.15+H5)/3</f>
        <v>187.4333333333333</v>
      </c>
      <c r="I6" s="91">
        <f>(I3*0.85+I4*1.15+I5)/3</f>
        <v>27.95</v>
      </c>
      <c r="J6" s="91">
        <f>(J3*0.85+J4*1.15+J5)/3</f>
        <v>1.6666666666666667</v>
      </c>
      <c r="K6" s="91">
        <f>(K2+K3*0.85+K4*1.15+K5)/4</f>
        <v>118.7</v>
      </c>
      <c r="L6" s="91">
        <f>(L2+L3*0.85+L4*1.15+L5)/4</f>
        <v>44.599999999999994</v>
      </c>
      <c r="M6" s="91">
        <f>(M2+M3*0.85+M4*1.15+M5)/4</f>
        <v>126.175</v>
      </c>
      <c r="N6" s="93">
        <f>(N2+N3*0.85+N4*1.15+N5)/4</f>
        <v>0.3060055938328372</v>
      </c>
      <c r="O6" s="91">
        <f>(O2+O3*0.85+O4*1.15+O5)/4</f>
        <v>20.674999999999997</v>
      </c>
      <c r="P6" s="126"/>
    </row>
    <row r="7" spans="1:16" ht="12.75">
      <c r="A7" s="1" t="s">
        <v>149</v>
      </c>
      <c r="B7" s="7">
        <v>3</v>
      </c>
      <c r="C7" s="2" t="s">
        <v>34</v>
      </c>
      <c r="D7" s="2">
        <v>23</v>
      </c>
      <c r="E7" s="3" t="s">
        <v>55</v>
      </c>
      <c r="F7" s="3" t="s">
        <v>35</v>
      </c>
      <c r="G7" s="3" t="s">
        <v>90</v>
      </c>
      <c r="H7" s="3" t="s">
        <v>90</v>
      </c>
      <c r="I7" s="3" t="s">
        <v>90</v>
      </c>
      <c r="J7" s="3" t="s">
        <v>90</v>
      </c>
      <c r="K7" s="3">
        <v>101</v>
      </c>
      <c r="L7" s="3">
        <v>32</v>
      </c>
      <c r="M7" s="3">
        <v>108</v>
      </c>
      <c r="N7" s="3">
        <v>0.318</v>
      </c>
      <c r="O7" s="3">
        <v>2</v>
      </c>
      <c r="P7" s="123" t="s">
        <v>51</v>
      </c>
    </row>
    <row r="8" spans="1:16" ht="12.75">
      <c r="A8" s="1" t="s">
        <v>149</v>
      </c>
      <c r="B8" s="7" t="s">
        <v>90</v>
      </c>
      <c r="C8" s="2" t="s">
        <v>34</v>
      </c>
      <c r="D8" s="2">
        <v>23</v>
      </c>
      <c r="E8" s="3" t="s">
        <v>35</v>
      </c>
      <c r="F8" s="3"/>
      <c r="G8" s="3">
        <v>604</v>
      </c>
      <c r="H8" s="3">
        <v>189</v>
      </c>
      <c r="I8" s="3">
        <v>41</v>
      </c>
      <c r="J8" s="3">
        <v>2</v>
      </c>
      <c r="K8" s="3">
        <v>98</v>
      </c>
      <c r="L8" s="3">
        <v>35</v>
      </c>
      <c r="M8" s="3">
        <v>105</v>
      </c>
      <c r="N8" s="26">
        <f>H8/G8</f>
        <v>0.3129139072847682</v>
      </c>
      <c r="O8" s="3">
        <v>4</v>
      </c>
      <c r="P8" s="123" t="s">
        <v>56</v>
      </c>
    </row>
    <row r="9" spans="1:16" ht="12.75">
      <c r="A9" s="1" t="s">
        <v>149</v>
      </c>
      <c r="B9" s="7">
        <v>2</v>
      </c>
      <c r="C9" s="2" t="s">
        <v>34</v>
      </c>
      <c r="D9" s="2">
        <v>23</v>
      </c>
      <c r="E9" s="3" t="s">
        <v>35</v>
      </c>
      <c r="F9" s="3"/>
      <c r="G9" s="3">
        <v>626</v>
      </c>
      <c r="H9" s="3">
        <v>200</v>
      </c>
      <c r="I9" s="3">
        <v>36</v>
      </c>
      <c r="J9" s="3">
        <v>2</v>
      </c>
      <c r="K9" s="3">
        <v>112</v>
      </c>
      <c r="L9" s="3">
        <v>39</v>
      </c>
      <c r="M9" s="3">
        <v>131</v>
      </c>
      <c r="N9" s="26">
        <f>H9/G9</f>
        <v>0.3194888178913738</v>
      </c>
      <c r="O9" s="3">
        <v>3</v>
      </c>
      <c r="P9" s="123" t="s">
        <v>57</v>
      </c>
    </row>
    <row r="10" spans="1:16" ht="12.75">
      <c r="A10" s="1" t="s">
        <v>149</v>
      </c>
      <c r="B10" s="7">
        <v>2</v>
      </c>
      <c r="C10" s="2" t="s">
        <v>34</v>
      </c>
      <c r="D10" s="2">
        <v>23</v>
      </c>
      <c r="E10" s="3" t="s">
        <v>35</v>
      </c>
      <c r="F10" s="3"/>
      <c r="G10" s="3">
        <v>623</v>
      </c>
      <c r="H10" s="3">
        <v>209</v>
      </c>
      <c r="I10" s="3">
        <v>47</v>
      </c>
      <c r="J10" s="3">
        <v>2</v>
      </c>
      <c r="K10" s="3">
        <v>105</v>
      </c>
      <c r="L10" s="3">
        <v>36</v>
      </c>
      <c r="M10" s="3">
        <v>105</v>
      </c>
      <c r="N10" s="3">
        <v>0.335473515249</v>
      </c>
      <c r="O10" s="3">
        <v>1</v>
      </c>
      <c r="P10" s="123" t="s">
        <v>58</v>
      </c>
    </row>
    <row r="11" spans="1:16" ht="12.75">
      <c r="A11" s="136" t="s">
        <v>149</v>
      </c>
      <c r="B11" s="97">
        <f>(B7+B9+B10)/3</f>
        <v>2.3333333333333335</v>
      </c>
      <c r="C11" s="137" t="s">
        <v>34</v>
      </c>
      <c r="D11" s="137">
        <v>23</v>
      </c>
      <c r="E11" s="135" t="s">
        <v>35</v>
      </c>
      <c r="F11" s="3"/>
      <c r="G11" s="91">
        <f>(G8*0.85+G9*1.15+G10)/3</f>
        <v>618.7666666666667</v>
      </c>
      <c r="H11" s="91">
        <f>(H8*0.85+H9*1.15+H10)/3</f>
        <v>199.88333333333333</v>
      </c>
      <c r="I11" s="91">
        <f>(I8*0.85+I9*1.15+I10)/3</f>
        <v>41.083333333333336</v>
      </c>
      <c r="J11" s="91">
        <f>(J8*0.85+J9*1.15+J10)/3</f>
        <v>2</v>
      </c>
      <c r="K11" s="91">
        <f>(K7+K8*0.85+K9*1.15+K10)/4</f>
        <v>104.525</v>
      </c>
      <c r="L11" s="91">
        <f>(L7+L8*0.85+L9*1.15+L10)/4</f>
        <v>35.65</v>
      </c>
      <c r="M11" s="91">
        <f>(M7+M8*0.85+M9*1.15+M10)/4</f>
        <v>113.225</v>
      </c>
      <c r="N11" s="93">
        <f>(N7+N8*0.85+N9*1.15+N10)/4</f>
        <v>0.3217156192540332</v>
      </c>
      <c r="O11" s="91">
        <f>(O7+O8*0.85+O9*1.15+O10)/4</f>
        <v>2.4625</v>
      </c>
      <c r="P11" s="126"/>
    </row>
    <row r="12" spans="1:16" ht="12.75">
      <c r="A12" s="1" t="s">
        <v>148</v>
      </c>
      <c r="B12" s="3">
        <v>2</v>
      </c>
      <c r="C12" s="2" t="s">
        <v>30</v>
      </c>
      <c r="D12" s="2">
        <v>23.3</v>
      </c>
      <c r="E12" s="3" t="s">
        <v>55</v>
      </c>
      <c r="F12" s="3"/>
      <c r="G12" s="3" t="s">
        <v>90</v>
      </c>
      <c r="H12" s="3" t="s">
        <v>90</v>
      </c>
      <c r="I12" s="3" t="s">
        <v>90</v>
      </c>
      <c r="J12" s="3" t="s">
        <v>90</v>
      </c>
      <c r="K12" s="3">
        <v>100</v>
      </c>
      <c r="L12" s="3">
        <v>29</v>
      </c>
      <c r="M12" s="3">
        <v>101</v>
      </c>
      <c r="N12" s="3">
        <v>0.309</v>
      </c>
      <c r="O12" s="3">
        <v>15</v>
      </c>
      <c r="P12" s="123" t="s">
        <v>51</v>
      </c>
    </row>
    <row r="13" spans="1:16" ht="12.75">
      <c r="A13" s="1" t="s">
        <v>148</v>
      </c>
      <c r="B13" s="3" t="s">
        <v>90</v>
      </c>
      <c r="C13" s="2" t="s">
        <v>30</v>
      </c>
      <c r="D13" s="2">
        <v>23.3</v>
      </c>
      <c r="E13" s="3" t="s">
        <v>55</v>
      </c>
      <c r="F13" s="3"/>
      <c r="G13" s="3">
        <v>580</v>
      </c>
      <c r="H13" s="3">
        <v>179</v>
      </c>
      <c r="I13" s="3">
        <v>44</v>
      </c>
      <c r="J13" s="3">
        <v>1</v>
      </c>
      <c r="K13" s="3">
        <v>105</v>
      </c>
      <c r="L13" s="3">
        <v>29</v>
      </c>
      <c r="M13" s="3">
        <v>109</v>
      </c>
      <c r="N13" s="26">
        <f>H13/G13</f>
        <v>0.3086206896551724</v>
      </c>
      <c r="O13" s="3">
        <v>19</v>
      </c>
      <c r="P13" s="123" t="s">
        <v>56</v>
      </c>
    </row>
    <row r="14" spans="1:16" ht="12.75">
      <c r="A14" s="1" t="s">
        <v>148</v>
      </c>
      <c r="B14" s="3">
        <v>3</v>
      </c>
      <c r="C14" s="2" t="s">
        <v>30</v>
      </c>
      <c r="D14" s="2">
        <v>23.3</v>
      </c>
      <c r="E14" s="3" t="s">
        <v>55</v>
      </c>
      <c r="F14" s="3"/>
      <c r="G14" s="3">
        <v>583</v>
      </c>
      <c r="H14" s="3">
        <v>182</v>
      </c>
      <c r="I14" s="3">
        <v>32</v>
      </c>
      <c r="J14" s="3">
        <v>1</v>
      </c>
      <c r="K14" s="3">
        <v>107</v>
      </c>
      <c r="L14" s="3">
        <v>29</v>
      </c>
      <c r="M14" s="3">
        <v>113</v>
      </c>
      <c r="N14" s="26">
        <f>H14/G14</f>
        <v>0.31217838765008576</v>
      </c>
      <c r="O14" s="3">
        <v>29</v>
      </c>
      <c r="P14" s="123" t="s">
        <v>57</v>
      </c>
    </row>
    <row r="15" spans="1:16" ht="12.75">
      <c r="A15" s="1" t="s">
        <v>148</v>
      </c>
      <c r="B15" s="3">
        <v>4</v>
      </c>
      <c r="C15" s="2" t="s">
        <v>30</v>
      </c>
      <c r="D15" s="2">
        <v>23.3</v>
      </c>
      <c r="E15" s="3" t="s">
        <v>55</v>
      </c>
      <c r="F15" s="3"/>
      <c r="G15" s="3">
        <v>584</v>
      </c>
      <c r="H15" s="3">
        <v>174</v>
      </c>
      <c r="I15" s="3">
        <v>43</v>
      </c>
      <c r="J15" s="3">
        <v>1</v>
      </c>
      <c r="K15" s="3">
        <v>103</v>
      </c>
      <c r="L15" s="3">
        <v>29</v>
      </c>
      <c r="M15" s="3">
        <v>100</v>
      </c>
      <c r="N15" s="3">
        <v>0.297945205479</v>
      </c>
      <c r="O15" s="3">
        <v>19</v>
      </c>
      <c r="P15" s="123" t="s">
        <v>58</v>
      </c>
    </row>
    <row r="16" spans="1:16" ht="12.75">
      <c r="A16" s="136" t="s">
        <v>148</v>
      </c>
      <c r="B16" s="97">
        <f>(B12+B14+B15)/3</f>
        <v>3</v>
      </c>
      <c r="C16" s="137" t="s">
        <v>30</v>
      </c>
      <c r="D16" s="137">
        <v>23.3</v>
      </c>
      <c r="E16" s="135" t="s">
        <v>55</v>
      </c>
      <c r="F16" s="3"/>
      <c r="G16" s="91">
        <f>(G13*0.85+G14*1.15+G15)/3</f>
        <v>582.4833333333332</v>
      </c>
      <c r="H16" s="91">
        <f>(H13*0.85+H14*1.15+H15)/3</f>
        <v>178.48333333333335</v>
      </c>
      <c r="I16" s="91">
        <f>(I13*0.85+I14*1.15+I15)/3</f>
        <v>39.06666666666666</v>
      </c>
      <c r="J16" s="91">
        <f>(J13*0.85+J14*1.15+J15)/3</f>
        <v>1</v>
      </c>
      <c r="K16" s="91">
        <f>(K12+K13*0.85+K14*1.15+K15)/4</f>
        <v>103.825</v>
      </c>
      <c r="L16" s="91">
        <f>(L12+L13*0.85+L14*1.15+L15)/4</f>
        <v>29</v>
      </c>
      <c r="M16" s="91">
        <f>(M12+M13*0.85+M14*1.15+M15)/4</f>
        <v>105.89999999999999</v>
      </c>
      <c r="N16" s="93">
        <f>(N12+N13*0.85+N14*1.15+N15)/4</f>
        <v>0.3070694843708738</v>
      </c>
      <c r="O16" s="91">
        <f>(O12+O13*0.85+O14*1.15+O15)/4</f>
        <v>20.875</v>
      </c>
      <c r="P16" s="126"/>
    </row>
    <row r="17" spans="1:16" ht="12.75">
      <c r="A17" s="1" t="s">
        <v>150</v>
      </c>
      <c r="B17" s="7">
        <v>5</v>
      </c>
      <c r="C17" s="2" t="s">
        <v>15</v>
      </c>
      <c r="D17" s="2">
        <v>27.8</v>
      </c>
      <c r="E17" s="3" t="s">
        <v>55</v>
      </c>
      <c r="F17" s="3"/>
      <c r="G17" s="3" t="s">
        <v>90</v>
      </c>
      <c r="H17" s="3" t="s">
        <v>90</v>
      </c>
      <c r="I17" s="3" t="s">
        <v>90</v>
      </c>
      <c r="J17" s="3" t="s">
        <v>90</v>
      </c>
      <c r="K17" s="3">
        <v>84</v>
      </c>
      <c r="L17" s="3">
        <v>33</v>
      </c>
      <c r="M17" s="3">
        <v>98</v>
      </c>
      <c r="N17" s="3">
        <v>0.305</v>
      </c>
      <c r="O17" s="3">
        <v>0</v>
      </c>
      <c r="P17" s="123" t="s">
        <v>51</v>
      </c>
    </row>
    <row r="18" spans="1:16" ht="12.75">
      <c r="A18" s="1" t="s">
        <v>150</v>
      </c>
      <c r="B18" s="7" t="s">
        <v>90</v>
      </c>
      <c r="C18" s="2" t="s">
        <v>15</v>
      </c>
      <c r="D18" s="2">
        <v>27.8</v>
      </c>
      <c r="E18" s="3" t="s">
        <v>55</v>
      </c>
      <c r="F18" s="3"/>
      <c r="G18" s="3">
        <v>555</v>
      </c>
      <c r="H18" s="3">
        <v>168</v>
      </c>
      <c r="I18" s="3">
        <v>34</v>
      </c>
      <c r="J18" s="3">
        <v>0</v>
      </c>
      <c r="K18" s="3">
        <v>91</v>
      </c>
      <c r="L18" s="3">
        <v>33</v>
      </c>
      <c r="M18" s="3">
        <v>104</v>
      </c>
      <c r="N18" s="26">
        <f>H18/G18</f>
        <v>0.3027027027027027</v>
      </c>
      <c r="O18" s="3">
        <v>0</v>
      </c>
      <c r="P18" s="123" t="s">
        <v>56</v>
      </c>
    </row>
    <row r="19" spans="1:16" ht="12.75">
      <c r="A19" s="1" t="s">
        <v>150</v>
      </c>
      <c r="B19" s="7">
        <v>5</v>
      </c>
      <c r="C19" s="2" t="s">
        <v>15</v>
      </c>
      <c r="D19" s="2">
        <v>27.8</v>
      </c>
      <c r="E19" s="3" t="s">
        <v>55</v>
      </c>
      <c r="F19" s="3"/>
      <c r="G19" s="3">
        <v>549</v>
      </c>
      <c r="H19" s="3">
        <v>166</v>
      </c>
      <c r="I19" s="3">
        <v>33</v>
      </c>
      <c r="J19" s="3">
        <v>1</v>
      </c>
      <c r="K19" s="3">
        <v>83</v>
      </c>
      <c r="L19" s="3">
        <v>32</v>
      </c>
      <c r="M19" s="3">
        <v>104</v>
      </c>
      <c r="N19" s="26">
        <f>H19/G19</f>
        <v>0.302367941712204</v>
      </c>
      <c r="O19" s="3">
        <v>1</v>
      </c>
      <c r="P19" s="123" t="s">
        <v>57</v>
      </c>
    </row>
    <row r="20" spans="1:16" ht="12.75">
      <c r="A20" s="1" t="s">
        <v>150</v>
      </c>
      <c r="B20" s="7">
        <v>3</v>
      </c>
      <c r="C20" s="2" t="s">
        <v>15</v>
      </c>
      <c r="D20" s="2">
        <v>27.8</v>
      </c>
      <c r="E20" s="3" t="s">
        <v>55</v>
      </c>
      <c r="F20" s="3"/>
      <c r="G20" s="3">
        <v>557</v>
      </c>
      <c r="H20" s="3">
        <v>172</v>
      </c>
      <c r="I20" s="3">
        <v>37</v>
      </c>
      <c r="J20" s="3">
        <v>0</v>
      </c>
      <c r="K20" s="3">
        <v>94</v>
      </c>
      <c r="L20" s="3">
        <v>39</v>
      </c>
      <c r="M20" s="3">
        <v>113</v>
      </c>
      <c r="N20" s="3">
        <v>0.308797127469</v>
      </c>
      <c r="O20" s="3">
        <v>0</v>
      </c>
      <c r="P20" s="123" t="s">
        <v>58</v>
      </c>
    </row>
    <row r="21" spans="1:16" ht="12.75">
      <c r="A21" s="136" t="s">
        <v>150</v>
      </c>
      <c r="B21" s="97">
        <f>(B17+B19+B20)/3</f>
        <v>4.333333333333333</v>
      </c>
      <c r="C21" s="137" t="s">
        <v>15</v>
      </c>
      <c r="D21" s="137">
        <v>27.8</v>
      </c>
      <c r="E21" s="135" t="s">
        <v>55</v>
      </c>
      <c r="F21" s="3"/>
      <c r="G21" s="91">
        <f>(G18*0.85+G19*1.15+G20)/3</f>
        <v>553.3666666666667</v>
      </c>
      <c r="H21" s="91">
        <f>(H18*0.85+H19*1.15+H20)/3</f>
        <v>168.56666666666663</v>
      </c>
      <c r="I21" s="91">
        <f>(I18*0.85+I19*1.15+I20)/3</f>
        <v>34.61666666666667</v>
      </c>
      <c r="J21" s="91">
        <f>(J18*0.85+J19*1.15+J20)/3</f>
        <v>0.3833333333333333</v>
      </c>
      <c r="K21" s="91">
        <f>(K17+K18*0.85+K19*1.15+K20)/4</f>
        <v>87.69999999999999</v>
      </c>
      <c r="L21" s="91">
        <f>(L17+L18*0.85+L19*1.15+L20)/4</f>
        <v>34.2125</v>
      </c>
      <c r="M21" s="91">
        <f>(M17+M18*0.85+M19*1.15+M20)/4</f>
        <v>104.75</v>
      </c>
      <c r="N21" s="93">
        <f>(N17+N18*0.85+N19*1.15+N20)/4</f>
        <v>0.30470438943383293</v>
      </c>
      <c r="O21" s="91">
        <f>(O17+O18*0.85+O19*1.15+O20)/4</f>
        <v>0.2875</v>
      </c>
      <c r="P21" s="126"/>
    </row>
    <row r="22" spans="1:255" s="58" customFormat="1" ht="12.75">
      <c r="A22" s="1" t="s">
        <v>97</v>
      </c>
      <c r="B22" s="8">
        <v>4</v>
      </c>
      <c r="C22" s="2" t="s">
        <v>98</v>
      </c>
      <c r="D22" s="2">
        <v>28.2</v>
      </c>
      <c r="E22" s="3" t="s">
        <v>35</v>
      </c>
      <c r="F22" s="3" t="s">
        <v>118</v>
      </c>
      <c r="G22" s="3" t="s">
        <v>90</v>
      </c>
      <c r="H22" s="3" t="s">
        <v>90</v>
      </c>
      <c r="I22" s="3" t="s">
        <v>90</v>
      </c>
      <c r="J22" s="3" t="s">
        <v>90</v>
      </c>
      <c r="K22" s="3">
        <v>105</v>
      </c>
      <c r="L22" s="3">
        <v>7</v>
      </c>
      <c r="M22" s="3">
        <v>55</v>
      </c>
      <c r="N22" s="23">
        <v>0.294</v>
      </c>
      <c r="O22" s="3">
        <v>53</v>
      </c>
      <c r="P22" s="123" t="s">
        <v>51</v>
      </c>
      <c r="Q22" s="55"/>
      <c r="R22" s="67"/>
      <c r="S22" s="57"/>
      <c r="T22" s="57"/>
      <c r="U22" s="59"/>
      <c r="V22" s="59"/>
      <c r="W22" s="68"/>
      <c r="X22" s="59"/>
      <c r="Y22" s="68"/>
      <c r="Z22" s="68"/>
      <c r="AA22" s="59"/>
      <c r="AB22" s="59"/>
      <c r="AC22" s="59"/>
      <c r="AD22" s="69"/>
      <c r="AE22" s="59"/>
      <c r="AG22" s="55"/>
      <c r="AH22" s="67"/>
      <c r="AI22" s="57"/>
      <c r="AJ22" s="57"/>
      <c r="AK22" s="59"/>
      <c r="AL22" s="59"/>
      <c r="AM22" s="68"/>
      <c r="AN22" s="59"/>
      <c r="AO22" s="68"/>
      <c r="AP22" s="68"/>
      <c r="AQ22" s="59"/>
      <c r="AR22" s="59"/>
      <c r="AS22" s="59"/>
      <c r="AT22" s="69"/>
      <c r="AU22" s="59"/>
      <c r="AW22" s="55"/>
      <c r="AX22" s="67"/>
      <c r="AY22" s="57"/>
      <c r="AZ22" s="57"/>
      <c r="BA22" s="59"/>
      <c r="BB22" s="59"/>
      <c r="BC22" s="68"/>
      <c r="BD22" s="59"/>
      <c r="BE22" s="68"/>
      <c r="BF22" s="68"/>
      <c r="BG22" s="59"/>
      <c r="BH22" s="59"/>
      <c r="BI22" s="59"/>
      <c r="BJ22" s="69"/>
      <c r="BK22" s="59"/>
      <c r="BM22" s="55"/>
      <c r="BN22" s="67"/>
      <c r="BO22" s="57"/>
      <c r="BP22" s="57"/>
      <c r="BQ22" s="59"/>
      <c r="BR22" s="59"/>
      <c r="BS22" s="68"/>
      <c r="BT22" s="59"/>
      <c r="BU22" s="68"/>
      <c r="BV22" s="68"/>
      <c r="BW22" s="59"/>
      <c r="BX22" s="59"/>
      <c r="BY22" s="59"/>
      <c r="BZ22" s="69"/>
      <c r="CA22" s="59"/>
      <c r="CC22" s="55"/>
      <c r="CD22" s="67"/>
      <c r="CE22" s="57"/>
      <c r="CF22" s="57"/>
      <c r="CG22" s="59"/>
      <c r="CH22" s="59"/>
      <c r="CI22" s="68"/>
      <c r="CJ22" s="59"/>
      <c r="CK22" s="68"/>
      <c r="CL22" s="68"/>
      <c r="CM22" s="59"/>
      <c r="CN22" s="59"/>
      <c r="CO22" s="59"/>
      <c r="CP22" s="69"/>
      <c r="CQ22" s="59"/>
      <c r="CS22" s="55"/>
      <c r="CT22" s="67"/>
      <c r="CU22" s="57"/>
      <c r="CV22" s="57"/>
      <c r="CW22" s="59"/>
      <c r="CX22" s="59"/>
      <c r="CY22" s="68"/>
      <c r="CZ22" s="59"/>
      <c r="DA22" s="68"/>
      <c r="DB22" s="68"/>
      <c r="DC22" s="59"/>
      <c r="DD22" s="59"/>
      <c r="DE22" s="59"/>
      <c r="DF22" s="69"/>
      <c r="DG22" s="59"/>
      <c r="DI22" s="55"/>
      <c r="DJ22" s="67"/>
      <c r="DK22" s="57"/>
      <c r="DL22" s="57"/>
      <c r="DM22" s="59"/>
      <c r="DN22" s="59"/>
      <c r="DO22" s="68"/>
      <c r="DP22" s="59"/>
      <c r="DQ22" s="68"/>
      <c r="DR22" s="68"/>
      <c r="DS22" s="59"/>
      <c r="DT22" s="59"/>
      <c r="DU22" s="59"/>
      <c r="DV22" s="69"/>
      <c r="DW22" s="59"/>
      <c r="DY22" s="55"/>
      <c r="DZ22" s="67"/>
      <c r="EA22" s="57"/>
      <c r="EB22" s="57"/>
      <c r="EC22" s="59"/>
      <c r="ED22" s="59"/>
      <c r="EE22" s="68"/>
      <c r="EF22" s="59"/>
      <c r="EG22" s="68"/>
      <c r="EH22" s="68"/>
      <c r="EI22" s="59"/>
      <c r="EJ22" s="59"/>
      <c r="EK22" s="59"/>
      <c r="EL22" s="69"/>
      <c r="EM22" s="59"/>
      <c r="EO22" s="55"/>
      <c r="EP22" s="67"/>
      <c r="EQ22" s="57"/>
      <c r="ER22" s="57"/>
      <c r="ES22" s="59"/>
      <c r="ET22" s="59"/>
      <c r="EU22" s="68"/>
      <c r="EV22" s="59"/>
      <c r="EW22" s="68"/>
      <c r="EX22" s="68"/>
      <c r="EY22" s="59"/>
      <c r="EZ22" s="59"/>
      <c r="FA22" s="59"/>
      <c r="FB22" s="69"/>
      <c r="FC22" s="59"/>
      <c r="FE22" s="55"/>
      <c r="FF22" s="67"/>
      <c r="FG22" s="57"/>
      <c r="FH22" s="57"/>
      <c r="FI22" s="59"/>
      <c r="FJ22" s="59"/>
      <c r="FK22" s="68"/>
      <c r="FL22" s="59"/>
      <c r="FM22" s="68"/>
      <c r="FN22" s="68"/>
      <c r="FO22" s="59"/>
      <c r="FP22" s="59"/>
      <c r="FQ22" s="59"/>
      <c r="FR22" s="69"/>
      <c r="FS22" s="59"/>
      <c r="FU22" s="55"/>
      <c r="FV22" s="67"/>
      <c r="FW22" s="57"/>
      <c r="FX22" s="57"/>
      <c r="FY22" s="59"/>
      <c r="FZ22" s="59"/>
      <c r="GA22" s="68"/>
      <c r="GB22" s="59"/>
      <c r="GC22" s="68"/>
      <c r="GD22" s="68"/>
      <c r="GE22" s="59"/>
      <c r="GF22" s="59"/>
      <c r="GG22" s="59"/>
      <c r="GH22" s="69"/>
      <c r="GI22" s="59"/>
      <c r="GK22" s="55"/>
      <c r="GL22" s="67"/>
      <c r="GM22" s="57"/>
      <c r="GN22" s="57"/>
      <c r="GO22" s="59"/>
      <c r="GP22" s="59"/>
      <c r="GQ22" s="68"/>
      <c r="GR22" s="59"/>
      <c r="GS22" s="68"/>
      <c r="GT22" s="68"/>
      <c r="GU22" s="59"/>
      <c r="GV22" s="59"/>
      <c r="GW22" s="59"/>
      <c r="GX22" s="69"/>
      <c r="GY22" s="59"/>
      <c r="HA22" s="55"/>
      <c r="HB22" s="67"/>
      <c r="HC22" s="57"/>
      <c r="HD22" s="57"/>
      <c r="HE22" s="59"/>
      <c r="HF22" s="59"/>
      <c r="HG22" s="68"/>
      <c r="HH22" s="59"/>
      <c r="HI22" s="68"/>
      <c r="HJ22" s="68"/>
      <c r="HK22" s="59"/>
      <c r="HL22" s="59"/>
      <c r="HM22" s="59"/>
      <c r="HN22" s="69"/>
      <c r="HO22" s="59"/>
      <c r="HQ22" s="55"/>
      <c r="HR22" s="67"/>
      <c r="HS22" s="57"/>
      <c r="HT22" s="57"/>
      <c r="HU22" s="59"/>
      <c r="HV22" s="59"/>
      <c r="HW22" s="68"/>
      <c r="HX22" s="59"/>
      <c r="HY22" s="68"/>
      <c r="HZ22" s="68"/>
      <c r="IA22" s="59"/>
      <c r="IB22" s="59"/>
      <c r="IC22" s="59"/>
      <c r="ID22" s="69"/>
      <c r="IE22" s="59"/>
      <c r="IG22" s="55"/>
      <c r="IH22" s="67"/>
      <c r="II22" s="57"/>
      <c r="IJ22" s="57"/>
      <c r="IK22" s="59"/>
      <c r="IL22" s="59"/>
      <c r="IM22" s="68"/>
      <c r="IN22" s="59"/>
      <c r="IO22" s="68"/>
      <c r="IP22" s="68"/>
      <c r="IQ22" s="59"/>
      <c r="IR22" s="59"/>
      <c r="IS22" s="59"/>
      <c r="IT22" s="69"/>
      <c r="IU22" s="59"/>
    </row>
    <row r="23" spans="1:255" s="58" customFormat="1" ht="12.75">
      <c r="A23" s="1" t="s">
        <v>97</v>
      </c>
      <c r="B23" s="8" t="s">
        <v>90</v>
      </c>
      <c r="C23" s="2" t="s">
        <v>98</v>
      </c>
      <c r="D23" s="2">
        <v>28.2</v>
      </c>
      <c r="E23" s="3" t="s">
        <v>54</v>
      </c>
      <c r="F23" s="3"/>
      <c r="G23" s="13">
        <v>595</v>
      </c>
      <c r="H23" s="14">
        <v>173</v>
      </c>
      <c r="I23" s="13">
        <v>22</v>
      </c>
      <c r="J23" s="13">
        <v>12</v>
      </c>
      <c r="K23" s="3">
        <v>97</v>
      </c>
      <c r="L23" s="3">
        <v>6</v>
      </c>
      <c r="M23" s="3">
        <v>48</v>
      </c>
      <c r="N23" s="26">
        <f>H23/G23</f>
        <v>0.2907563025210084</v>
      </c>
      <c r="O23" s="3">
        <v>56</v>
      </c>
      <c r="P23" s="123" t="s">
        <v>56</v>
      </c>
      <c r="Q23" s="55"/>
      <c r="R23" s="67"/>
      <c r="S23" s="57"/>
      <c r="T23" s="57"/>
      <c r="U23" s="59"/>
      <c r="V23" s="59"/>
      <c r="W23" s="68"/>
      <c r="X23" s="59"/>
      <c r="Y23" s="68"/>
      <c r="Z23" s="68"/>
      <c r="AA23" s="59"/>
      <c r="AB23" s="59"/>
      <c r="AC23" s="59"/>
      <c r="AD23" s="70"/>
      <c r="AE23" s="59"/>
      <c r="AG23" s="55"/>
      <c r="AH23" s="67"/>
      <c r="AI23" s="57"/>
      <c r="AJ23" s="57"/>
      <c r="AK23" s="59"/>
      <c r="AL23" s="59"/>
      <c r="AM23" s="68"/>
      <c r="AN23" s="59"/>
      <c r="AO23" s="68"/>
      <c r="AP23" s="68"/>
      <c r="AQ23" s="59"/>
      <c r="AR23" s="59"/>
      <c r="AS23" s="59"/>
      <c r="AT23" s="70"/>
      <c r="AU23" s="59"/>
      <c r="AW23" s="55"/>
      <c r="AX23" s="67"/>
      <c r="AY23" s="57"/>
      <c r="AZ23" s="57"/>
      <c r="BA23" s="59"/>
      <c r="BB23" s="59"/>
      <c r="BC23" s="68"/>
      <c r="BD23" s="59"/>
      <c r="BE23" s="68"/>
      <c r="BF23" s="68"/>
      <c r="BG23" s="59"/>
      <c r="BH23" s="59"/>
      <c r="BI23" s="59"/>
      <c r="BJ23" s="70"/>
      <c r="BK23" s="59"/>
      <c r="BM23" s="55"/>
      <c r="BN23" s="67"/>
      <c r="BO23" s="57"/>
      <c r="BP23" s="57"/>
      <c r="BQ23" s="59"/>
      <c r="BR23" s="59"/>
      <c r="BS23" s="68"/>
      <c r="BT23" s="59"/>
      <c r="BU23" s="68"/>
      <c r="BV23" s="68"/>
      <c r="BW23" s="59"/>
      <c r="BX23" s="59"/>
      <c r="BY23" s="59"/>
      <c r="BZ23" s="70"/>
      <c r="CA23" s="59"/>
      <c r="CC23" s="55"/>
      <c r="CD23" s="67"/>
      <c r="CE23" s="57"/>
      <c r="CF23" s="57"/>
      <c r="CG23" s="59"/>
      <c r="CH23" s="59"/>
      <c r="CI23" s="68"/>
      <c r="CJ23" s="59"/>
      <c r="CK23" s="68"/>
      <c r="CL23" s="68"/>
      <c r="CM23" s="59"/>
      <c r="CN23" s="59"/>
      <c r="CO23" s="59"/>
      <c r="CP23" s="70"/>
      <c r="CQ23" s="59"/>
      <c r="CS23" s="55"/>
      <c r="CT23" s="67"/>
      <c r="CU23" s="57"/>
      <c r="CV23" s="57"/>
      <c r="CW23" s="59"/>
      <c r="CX23" s="59"/>
      <c r="CY23" s="68"/>
      <c r="CZ23" s="59"/>
      <c r="DA23" s="68"/>
      <c r="DB23" s="68"/>
      <c r="DC23" s="59"/>
      <c r="DD23" s="59"/>
      <c r="DE23" s="59"/>
      <c r="DF23" s="70"/>
      <c r="DG23" s="59"/>
      <c r="DI23" s="55"/>
      <c r="DJ23" s="67"/>
      <c r="DK23" s="57"/>
      <c r="DL23" s="57"/>
      <c r="DM23" s="59"/>
      <c r="DN23" s="59"/>
      <c r="DO23" s="68"/>
      <c r="DP23" s="59"/>
      <c r="DQ23" s="68"/>
      <c r="DR23" s="68"/>
      <c r="DS23" s="59"/>
      <c r="DT23" s="59"/>
      <c r="DU23" s="59"/>
      <c r="DV23" s="70"/>
      <c r="DW23" s="59"/>
      <c r="DY23" s="55"/>
      <c r="DZ23" s="67"/>
      <c r="EA23" s="57"/>
      <c r="EB23" s="57"/>
      <c r="EC23" s="59"/>
      <c r="ED23" s="59"/>
      <c r="EE23" s="68"/>
      <c r="EF23" s="59"/>
      <c r="EG23" s="68"/>
      <c r="EH23" s="68"/>
      <c r="EI23" s="59"/>
      <c r="EJ23" s="59"/>
      <c r="EK23" s="59"/>
      <c r="EL23" s="70"/>
      <c r="EM23" s="59"/>
      <c r="EO23" s="55"/>
      <c r="EP23" s="67"/>
      <c r="EQ23" s="57"/>
      <c r="ER23" s="57"/>
      <c r="ES23" s="59"/>
      <c r="ET23" s="59"/>
      <c r="EU23" s="68"/>
      <c r="EV23" s="59"/>
      <c r="EW23" s="68"/>
      <c r="EX23" s="68"/>
      <c r="EY23" s="59"/>
      <c r="EZ23" s="59"/>
      <c r="FA23" s="59"/>
      <c r="FB23" s="70"/>
      <c r="FC23" s="59"/>
      <c r="FE23" s="55"/>
      <c r="FF23" s="67"/>
      <c r="FG23" s="57"/>
      <c r="FH23" s="57"/>
      <c r="FI23" s="59"/>
      <c r="FJ23" s="59"/>
      <c r="FK23" s="68"/>
      <c r="FL23" s="59"/>
      <c r="FM23" s="68"/>
      <c r="FN23" s="68"/>
      <c r="FO23" s="59"/>
      <c r="FP23" s="59"/>
      <c r="FQ23" s="59"/>
      <c r="FR23" s="70"/>
      <c r="FS23" s="59"/>
      <c r="FU23" s="55"/>
      <c r="FV23" s="67"/>
      <c r="FW23" s="57"/>
      <c r="FX23" s="57"/>
      <c r="FY23" s="59"/>
      <c r="FZ23" s="59"/>
      <c r="GA23" s="68"/>
      <c r="GB23" s="59"/>
      <c r="GC23" s="68"/>
      <c r="GD23" s="68"/>
      <c r="GE23" s="59"/>
      <c r="GF23" s="59"/>
      <c r="GG23" s="59"/>
      <c r="GH23" s="70"/>
      <c r="GI23" s="59"/>
      <c r="GK23" s="55"/>
      <c r="GL23" s="67"/>
      <c r="GM23" s="57"/>
      <c r="GN23" s="57"/>
      <c r="GO23" s="59"/>
      <c r="GP23" s="59"/>
      <c r="GQ23" s="68"/>
      <c r="GR23" s="59"/>
      <c r="GS23" s="68"/>
      <c r="GT23" s="68"/>
      <c r="GU23" s="59"/>
      <c r="GV23" s="59"/>
      <c r="GW23" s="59"/>
      <c r="GX23" s="70"/>
      <c r="GY23" s="59"/>
      <c r="HA23" s="55"/>
      <c r="HB23" s="67"/>
      <c r="HC23" s="57"/>
      <c r="HD23" s="57"/>
      <c r="HE23" s="59"/>
      <c r="HF23" s="59"/>
      <c r="HG23" s="68"/>
      <c r="HH23" s="59"/>
      <c r="HI23" s="68"/>
      <c r="HJ23" s="68"/>
      <c r="HK23" s="59"/>
      <c r="HL23" s="59"/>
      <c r="HM23" s="59"/>
      <c r="HN23" s="70"/>
      <c r="HO23" s="59"/>
      <c r="HQ23" s="55"/>
      <c r="HR23" s="67"/>
      <c r="HS23" s="57"/>
      <c r="HT23" s="57"/>
      <c r="HU23" s="59"/>
      <c r="HV23" s="59"/>
      <c r="HW23" s="68"/>
      <c r="HX23" s="59"/>
      <c r="HY23" s="68"/>
      <c r="HZ23" s="68"/>
      <c r="IA23" s="59"/>
      <c r="IB23" s="59"/>
      <c r="IC23" s="59"/>
      <c r="ID23" s="70"/>
      <c r="IE23" s="59"/>
      <c r="IG23" s="55"/>
      <c r="IH23" s="67"/>
      <c r="II23" s="57"/>
      <c r="IJ23" s="57"/>
      <c r="IK23" s="59"/>
      <c r="IL23" s="59"/>
      <c r="IM23" s="68"/>
      <c r="IN23" s="59"/>
      <c r="IO23" s="68"/>
      <c r="IP23" s="68"/>
      <c r="IQ23" s="59"/>
      <c r="IR23" s="59"/>
      <c r="IS23" s="59"/>
      <c r="IT23" s="70"/>
      <c r="IU23" s="59"/>
    </row>
    <row r="24" spans="1:255" s="58" customFormat="1" ht="12.75">
      <c r="A24" s="1" t="s">
        <v>97</v>
      </c>
      <c r="B24" s="8">
        <v>10</v>
      </c>
      <c r="C24" s="2" t="s">
        <v>98</v>
      </c>
      <c r="D24" s="2">
        <v>28.2</v>
      </c>
      <c r="E24" s="3" t="s">
        <v>55</v>
      </c>
      <c r="F24" s="3"/>
      <c r="G24" s="13">
        <v>617</v>
      </c>
      <c r="H24" s="14">
        <v>183</v>
      </c>
      <c r="I24" s="13">
        <v>24</v>
      </c>
      <c r="J24" s="13">
        <v>12</v>
      </c>
      <c r="K24" s="3">
        <v>98</v>
      </c>
      <c r="L24" s="3">
        <v>6</v>
      </c>
      <c r="M24" s="3">
        <v>68</v>
      </c>
      <c r="N24" s="26">
        <f>H24/G24</f>
        <v>0.2965964343598055</v>
      </c>
      <c r="O24" s="3">
        <v>44</v>
      </c>
      <c r="P24" s="123" t="s">
        <v>57</v>
      </c>
      <c r="Q24" s="55"/>
      <c r="R24" s="67"/>
      <c r="S24" s="57"/>
      <c r="T24" s="57"/>
      <c r="U24" s="59"/>
      <c r="V24" s="59"/>
      <c r="W24" s="68"/>
      <c r="X24" s="59"/>
      <c r="Y24" s="68"/>
      <c r="Z24" s="68"/>
      <c r="AA24" s="59"/>
      <c r="AB24" s="59"/>
      <c r="AC24" s="59"/>
      <c r="AD24" s="70"/>
      <c r="AE24" s="59"/>
      <c r="AG24" s="55"/>
      <c r="AH24" s="67"/>
      <c r="AI24" s="57"/>
      <c r="AJ24" s="57"/>
      <c r="AK24" s="59"/>
      <c r="AL24" s="59"/>
      <c r="AM24" s="68"/>
      <c r="AN24" s="59"/>
      <c r="AO24" s="68"/>
      <c r="AP24" s="68"/>
      <c r="AQ24" s="59"/>
      <c r="AR24" s="59"/>
      <c r="AS24" s="59"/>
      <c r="AT24" s="70"/>
      <c r="AU24" s="59"/>
      <c r="AW24" s="55"/>
      <c r="AX24" s="67"/>
      <c r="AY24" s="57"/>
      <c r="AZ24" s="57"/>
      <c r="BA24" s="59"/>
      <c r="BB24" s="59"/>
      <c r="BC24" s="68"/>
      <c r="BD24" s="59"/>
      <c r="BE24" s="68"/>
      <c r="BF24" s="68"/>
      <c r="BG24" s="59"/>
      <c r="BH24" s="59"/>
      <c r="BI24" s="59"/>
      <c r="BJ24" s="70"/>
      <c r="BK24" s="59"/>
      <c r="BM24" s="55"/>
      <c r="BN24" s="67"/>
      <c r="BO24" s="57"/>
      <c r="BP24" s="57"/>
      <c r="BQ24" s="59"/>
      <c r="BR24" s="59"/>
      <c r="BS24" s="68"/>
      <c r="BT24" s="59"/>
      <c r="BU24" s="68"/>
      <c r="BV24" s="68"/>
      <c r="BW24" s="59"/>
      <c r="BX24" s="59"/>
      <c r="BY24" s="59"/>
      <c r="BZ24" s="70"/>
      <c r="CA24" s="59"/>
      <c r="CC24" s="55"/>
      <c r="CD24" s="67"/>
      <c r="CE24" s="57"/>
      <c r="CF24" s="57"/>
      <c r="CG24" s="59"/>
      <c r="CH24" s="59"/>
      <c r="CI24" s="68"/>
      <c r="CJ24" s="59"/>
      <c r="CK24" s="68"/>
      <c r="CL24" s="68"/>
      <c r="CM24" s="59"/>
      <c r="CN24" s="59"/>
      <c r="CO24" s="59"/>
      <c r="CP24" s="70"/>
      <c r="CQ24" s="59"/>
      <c r="CS24" s="55"/>
      <c r="CT24" s="67"/>
      <c r="CU24" s="57"/>
      <c r="CV24" s="57"/>
      <c r="CW24" s="59"/>
      <c r="CX24" s="59"/>
      <c r="CY24" s="68"/>
      <c r="CZ24" s="59"/>
      <c r="DA24" s="68"/>
      <c r="DB24" s="68"/>
      <c r="DC24" s="59"/>
      <c r="DD24" s="59"/>
      <c r="DE24" s="59"/>
      <c r="DF24" s="70"/>
      <c r="DG24" s="59"/>
      <c r="DI24" s="55"/>
      <c r="DJ24" s="67"/>
      <c r="DK24" s="57"/>
      <c r="DL24" s="57"/>
      <c r="DM24" s="59"/>
      <c r="DN24" s="59"/>
      <c r="DO24" s="68"/>
      <c r="DP24" s="59"/>
      <c r="DQ24" s="68"/>
      <c r="DR24" s="68"/>
      <c r="DS24" s="59"/>
      <c r="DT24" s="59"/>
      <c r="DU24" s="59"/>
      <c r="DV24" s="70"/>
      <c r="DW24" s="59"/>
      <c r="DY24" s="55"/>
      <c r="DZ24" s="67"/>
      <c r="EA24" s="57"/>
      <c r="EB24" s="57"/>
      <c r="EC24" s="59"/>
      <c r="ED24" s="59"/>
      <c r="EE24" s="68"/>
      <c r="EF24" s="59"/>
      <c r="EG24" s="68"/>
      <c r="EH24" s="68"/>
      <c r="EI24" s="59"/>
      <c r="EJ24" s="59"/>
      <c r="EK24" s="59"/>
      <c r="EL24" s="70"/>
      <c r="EM24" s="59"/>
      <c r="EO24" s="55"/>
      <c r="EP24" s="67"/>
      <c r="EQ24" s="57"/>
      <c r="ER24" s="57"/>
      <c r="ES24" s="59"/>
      <c r="ET24" s="59"/>
      <c r="EU24" s="68"/>
      <c r="EV24" s="59"/>
      <c r="EW24" s="68"/>
      <c r="EX24" s="68"/>
      <c r="EY24" s="59"/>
      <c r="EZ24" s="59"/>
      <c r="FA24" s="59"/>
      <c r="FB24" s="70"/>
      <c r="FC24" s="59"/>
      <c r="FE24" s="55"/>
      <c r="FF24" s="67"/>
      <c r="FG24" s="57"/>
      <c r="FH24" s="57"/>
      <c r="FI24" s="59"/>
      <c r="FJ24" s="59"/>
      <c r="FK24" s="68"/>
      <c r="FL24" s="59"/>
      <c r="FM24" s="68"/>
      <c r="FN24" s="68"/>
      <c r="FO24" s="59"/>
      <c r="FP24" s="59"/>
      <c r="FQ24" s="59"/>
      <c r="FR24" s="70"/>
      <c r="FS24" s="59"/>
      <c r="FU24" s="55"/>
      <c r="FV24" s="67"/>
      <c r="FW24" s="57"/>
      <c r="FX24" s="57"/>
      <c r="FY24" s="59"/>
      <c r="FZ24" s="59"/>
      <c r="GA24" s="68"/>
      <c r="GB24" s="59"/>
      <c r="GC24" s="68"/>
      <c r="GD24" s="68"/>
      <c r="GE24" s="59"/>
      <c r="GF24" s="59"/>
      <c r="GG24" s="59"/>
      <c r="GH24" s="70"/>
      <c r="GI24" s="59"/>
      <c r="GK24" s="55"/>
      <c r="GL24" s="67"/>
      <c r="GM24" s="57"/>
      <c r="GN24" s="57"/>
      <c r="GO24" s="59"/>
      <c r="GP24" s="59"/>
      <c r="GQ24" s="68"/>
      <c r="GR24" s="59"/>
      <c r="GS24" s="68"/>
      <c r="GT24" s="68"/>
      <c r="GU24" s="59"/>
      <c r="GV24" s="59"/>
      <c r="GW24" s="59"/>
      <c r="GX24" s="70"/>
      <c r="GY24" s="59"/>
      <c r="HA24" s="55"/>
      <c r="HB24" s="67"/>
      <c r="HC24" s="57"/>
      <c r="HD24" s="57"/>
      <c r="HE24" s="59"/>
      <c r="HF24" s="59"/>
      <c r="HG24" s="68"/>
      <c r="HH24" s="59"/>
      <c r="HI24" s="68"/>
      <c r="HJ24" s="68"/>
      <c r="HK24" s="59"/>
      <c r="HL24" s="59"/>
      <c r="HM24" s="59"/>
      <c r="HN24" s="70"/>
      <c r="HO24" s="59"/>
      <c r="HQ24" s="55"/>
      <c r="HR24" s="67"/>
      <c r="HS24" s="57"/>
      <c r="HT24" s="57"/>
      <c r="HU24" s="59"/>
      <c r="HV24" s="59"/>
      <c r="HW24" s="68"/>
      <c r="HX24" s="59"/>
      <c r="HY24" s="68"/>
      <c r="HZ24" s="68"/>
      <c r="IA24" s="59"/>
      <c r="IB24" s="59"/>
      <c r="IC24" s="59"/>
      <c r="ID24" s="70"/>
      <c r="IE24" s="59"/>
      <c r="IG24" s="55"/>
      <c r="IH24" s="67"/>
      <c r="II24" s="57"/>
      <c r="IJ24" s="57"/>
      <c r="IK24" s="59"/>
      <c r="IL24" s="59"/>
      <c r="IM24" s="68"/>
      <c r="IN24" s="59"/>
      <c r="IO24" s="68"/>
      <c r="IP24" s="68"/>
      <c r="IQ24" s="59"/>
      <c r="IR24" s="59"/>
      <c r="IS24" s="59"/>
      <c r="IT24" s="70"/>
      <c r="IU24" s="59"/>
    </row>
    <row r="25" spans="1:255" s="58" customFormat="1" ht="12.75">
      <c r="A25" s="1" t="s">
        <v>97</v>
      </c>
      <c r="B25" s="8">
        <v>5</v>
      </c>
      <c r="C25" s="2" t="s">
        <v>98</v>
      </c>
      <c r="D25" s="2">
        <v>28.2</v>
      </c>
      <c r="E25" s="3" t="s">
        <v>54</v>
      </c>
      <c r="F25" s="3"/>
      <c r="G25" s="13">
        <v>627</v>
      </c>
      <c r="H25" s="14">
        <v>178</v>
      </c>
      <c r="I25" s="13">
        <v>24</v>
      </c>
      <c r="J25" s="13">
        <v>10</v>
      </c>
      <c r="K25" s="3">
        <v>107</v>
      </c>
      <c r="L25" s="3">
        <v>10</v>
      </c>
      <c r="M25" s="3">
        <v>53</v>
      </c>
      <c r="N25" s="23">
        <v>0.283891547049</v>
      </c>
      <c r="O25" s="3">
        <v>55</v>
      </c>
      <c r="P25" s="123" t="s">
        <v>58</v>
      </c>
      <c r="Q25" s="55"/>
      <c r="R25" s="67"/>
      <c r="S25" s="57"/>
      <c r="T25" s="57"/>
      <c r="U25" s="59"/>
      <c r="V25" s="59"/>
      <c r="W25" s="68"/>
      <c r="X25" s="59"/>
      <c r="Y25" s="68"/>
      <c r="Z25" s="68"/>
      <c r="AA25" s="59"/>
      <c r="AB25" s="59"/>
      <c r="AC25" s="59"/>
      <c r="AD25" s="69"/>
      <c r="AE25" s="59"/>
      <c r="AG25" s="55"/>
      <c r="AH25" s="67"/>
      <c r="AI25" s="57"/>
      <c r="AJ25" s="57"/>
      <c r="AK25" s="59"/>
      <c r="AL25" s="59"/>
      <c r="AM25" s="68"/>
      <c r="AN25" s="59"/>
      <c r="AO25" s="68"/>
      <c r="AP25" s="68"/>
      <c r="AQ25" s="59"/>
      <c r="AR25" s="59"/>
      <c r="AS25" s="59"/>
      <c r="AT25" s="69"/>
      <c r="AU25" s="59"/>
      <c r="AW25" s="55"/>
      <c r="AX25" s="67"/>
      <c r="AY25" s="57"/>
      <c r="AZ25" s="57"/>
      <c r="BA25" s="59"/>
      <c r="BB25" s="59"/>
      <c r="BC25" s="68"/>
      <c r="BD25" s="59"/>
      <c r="BE25" s="68"/>
      <c r="BF25" s="68"/>
      <c r="BG25" s="59"/>
      <c r="BH25" s="59"/>
      <c r="BI25" s="59"/>
      <c r="BJ25" s="69"/>
      <c r="BK25" s="59"/>
      <c r="BM25" s="55"/>
      <c r="BN25" s="67"/>
      <c r="BO25" s="57"/>
      <c r="BP25" s="57"/>
      <c r="BQ25" s="59"/>
      <c r="BR25" s="59"/>
      <c r="BS25" s="68"/>
      <c r="BT25" s="59"/>
      <c r="BU25" s="68"/>
      <c r="BV25" s="68"/>
      <c r="BW25" s="59"/>
      <c r="BX25" s="59"/>
      <c r="BY25" s="59"/>
      <c r="BZ25" s="69"/>
      <c r="CA25" s="59"/>
      <c r="CC25" s="55"/>
      <c r="CD25" s="67"/>
      <c r="CE25" s="57"/>
      <c r="CF25" s="57"/>
      <c r="CG25" s="59"/>
      <c r="CH25" s="59"/>
      <c r="CI25" s="68"/>
      <c r="CJ25" s="59"/>
      <c r="CK25" s="68"/>
      <c r="CL25" s="68"/>
      <c r="CM25" s="59"/>
      <c r="CN25" s="59"/>
      <c r="CO25" s="59"/>
      <c r="CP25" s="69"/>
      <c r="CQ25" s="59"/>
      <c r="CS25" s="55"/>
      <c r="CT25" s="67"/>
      <c r="CU25" s="57"/>
      <c r="CV25" s="57"/>
      <c r="CW25" s="59"/>
      <c r="CX25" s="59"/>
      <c r="CY25" s="68"/>
      <c r="CZ25" s="59"/>
      <c r="DA25" s="68"/>
      <c r="DB25" s="68"/>
      <c r="DC25" s="59"/>
      <c r="DD25" s="59"/>
      <c r="DE25" s="59"/>
      <c r="DF25" s="69"/>
      <c r="DG25" s="59"/>
      <c r="DI25" s="55"/>
      <c r="DJ25" s="67"/>
      <c r="DK25" s="57"/>
      <c r="DL25" s="57"/>
      <c r="DM25" s="59"/>
      <c r="DN25" s="59"/>
      <c r="DO25" s="68"/>
      <c r="DP25" s="59"/>
      <c r="DQ25" s="68"/>
      <c r="DR25" s="68"/>
      <c r="DS25" s="59"/>
      <c r="DT25" s="59"/>
      <c r="DU25" s="59"/>
      <c r="DV25" s="69"/>
      <c r="DW25" s="59"/>
      <c r="DY25" s="55"/>
      <c r="DZ25" s="67"/>
      <c r="EA25" s="57"/>
      <c r="EB25" s="57"/>
      <c r="EC25" s="59"/>
      <c r="ED25" s="59"/>
      <c r="EE25" s="68"/>
      <c r="EF25" s="59"/>
      <c r="EG25" s="68"/>
      <c r="EH25" s="68"/>
      <c r="EI25" s="59"/>
      <c r="EJ25" s="59"/>
      <c r="EK25" s="59"/>
      <c r="EL25" s="69"/>
      <c r="EM25" s="59"/>
      <c r="EO25" s="55"/>
      <c r="EP25" s="67"/>
      <c r="EQ25" s="57"/>
      <c r="ER25" s="57"/>
      <c r="ES25" s="59"/>
      <c r="ET25" s="59"/>
      <c r="EU25" s="68"/>
      <c r="EV25" s="59"/>
      <c r="EW25" s="68"/>
      <c r="EX25" s="68"/>
      <c r="EY25" s="59"/>
      <c r="EZ25" s="59"/>
      <c r="FA25" s="59"/>
      <c r="FB25" s="69"/>
      <c r="FC25" s="59"/>
      <c r="FE25" s="55"/>
      <c r="FF25" s="67"/>
      <c r="FG25" s="57"/>
      <c r="FH25" s="57"/>
      <c r="FI25" s="59"/>
      <c r="FJ25" s="59"/>
      <c r="FK25" s="68"/>
      <c r="FL25" s="59"/>
      <c r="FM25" s="68"/>
      <c r="FN25" s="68"/>
      <c r="FO25" s="59"/>
      <c r="FP25" s="59"/>
      <c r="FQ25" s="59"/>
      <c r="FR25" s="69"/>
      <c r="FS25" s="59"/>
      <c r="FU25" s="55"/>
      <c r="FV25" s="67"/>
      <c r="FW25" s="57"/>
      <c r="FX25" s="57"/>
      <c r="FY25" s="59"/>
      <c r="FZ25" s="59"/>
      <c r="GA25" s="68"/>
      <c r="GB25" s="59"/>
      <c r="GC25" s="68"/>
      <c r="GD25" s="68"/>
      <c r="GE25" s="59"/>
      <c r="GF25" s="59"/>
      <c r="GG25" s="59"/>
      <c r="GH25" s="69"/>
      <c r="GI25" s="59"/>
      <c r="GK25" s="55"/>
      <c r="GL25" s="67"/>
      <c r="GM25" s="57"/>
      <c r="GN25" s="57"/>
      <c r="GO25" s="59"/>
      <c r="GP25" s="59"/>
      <c r="GQ25" s="68"/>
      <c r="GR25" s="59"/>
      <c r="GS25" s="68"/>
      <c r="GT25" s="68"/>
      <c r="GU25" s="59"/>
      <c r="GV25" s="59"/>
      <c r="GW25" s="59"/>
      <c r="GX25" s="69"/>
      <c r="GY25" s="59"/>
      <c r="HA25" s="55"/>
      <c r="HB25" s="67"/>
      <c r="HC25" s="57"/>
      <c r="HD25" s="57"/>
      <c r="HE25" s="59"/>
      <c r="HF25" s="59"/>
      <c r="HG25" s="68"/>
      <c r="HH25" s="59"/>
      <c r="HI25" s="68"/>
      <c r="HJ25" s="68"/>
      <c r="HK25" s="59"/>
      <c r="HL25" s="59"/>
      <c r="HM25" s="59"/>
      <c r="HN25" s="69"/>
      <c r="HO25" s="59"/>
      <c r="HQ25" s="55"/>
      <c r="HR25" s="67"/>
      <c r="HS25" s="57"/>
      <c r="HT25" s="57"/>
      <c r="HU25" s="59"/>
      <c r="HV25" s="59"/>
      <c r="HW25" s="68"/>
      <c r="HX25" s="59"/>
      <c r="HY25" s="68"/>
      <c r="HZ25" s="68"/>
      <c r="IA25" s="59"/>
      <c r="IB25" s="59"/>
      <c r="IC25" s="59"/>
      <c r="ID25" s="69"/>
      <c r="IE25" s="59"/>
      <c r="IG25" s="55"/>
      <c r="IH25" s="67"/>
      <c r="II25" s="57"/>
      <c r="IJ25" s="57"/>
      <c r="IK25" s="59"/>
      <c r="IL25" s="59"/>
      <c r="IM25" s="68"/>
      <c r="IN25" s="59"/>
      <c r="IO25" s="68"/>
      <c r="IP25" s="68"/>
      <c r="IQ25" s="59"/>
      <c r="IR25" s="59"/>
      <c r="IS25" s="59"/>
      <c r="IT25" s="69"/>
      <c r="IU25" s="59"/>
    </row>
    <row r="26" spans="1:256" s="58" customFormat="1" ht="14.25">
      <c r="A26" s="136" t="s">
        <v>97</v>
      </c>
      <c r="B26" s="97">
        <f>(B22+B24+B25)/3</f>
        <v>6.333333333333333</v>
      </c>
      <c r="C26" s="137" t="s">
        <v>98</v>
      </c>
      <c r="D26" s="137">
        <v>28.2</v>
      </c>
      <c r="E26" s="135" t="s">
        <v>54</v>
      </c>
      <c r="F26" s="135"/>
      <c r="G26" s="91">
        <f>(G23*0.85+G24*1.15+G25)/3</f>
        <v>614.1</v>
      </c>
      <c r="H26" s="91">
        <f>(H23*0.85+H24*1.15+H25)/3</f>
        <v>178.5</v>
      </c>
      <c r="I26" s="91">
        <f>(I23*0.85+I24*1.15+I25)/3</f>
        <v>23.433333333333334</v>
      </c>
      <c r="J26" s="91">
        <f>(J23*0.85+J24*1.15+J25)/3</f>
        <v>11.333333333333334</v>
      </c>
      <c r="K26" s="91">
        <f>(K22+K23*0.85+K24*1.15+K25)/4</f>
        <v>101.7875</v>
      </c>
      <c r="L26" s="91">
        <f>(L22+L23*0.85+L24*1.15+L25)/4</f>
        <v>7.25</v>
      </c>
      <c r="M26" s="91">
        <f>(M22+M23*0.85+M24*1.15+M25)/4</f>
        <v>56.75</v>
      </c>
      <c r="N26" s="93">
        <f>(N22+N23*0.85+N24*1.15+N25)/4</f>
        <v>0.29153007592640834</v>
      </c>
      <c r="O26" s="91">
        <f>(O22+O23*0.85+O24*1.15+O25)/4</f>
        <v>51.55</v>
      </c>
      <c r="P26" s="126"/>
      <c r="Q26" s="62"/>
      <c r="R26" s="63"/>
      <c r="S26" s="64"/>
      <c r="T26" s="64"/>
      <c r="U26" s="65"/>
      <c r="V26" s="65"/>
      <c r="W26" s="63"/>
      <c r="X26" s="63"/>
      <c r="Y26" s="63"/>
      <c r="Z26" s="63"/>
      <c r="AA26" s="63"/>
      <c r="AB26" s="63"/>
      <c r="AC26" s="63"/>
      <c r="AD26" s="66"/>
      <c r="AE26" s="63"/>
      <c r="AF26" s="56"/>
      <c r="AG26" s="62"/>
      <c r="AH26" s="63"/>
      <c r="AI26" s="64"/>
      <c r="AJ26" s="64"/>
      <c r="AK26" s="65"/>
      <c r="AL26" s="65"/>
      <c r="AM26" s="63"/>
      <c r="AN26" s="63"/>
      <c r="AO26" s="63"/>
      <c r="AP26" s="63"/>
      <c r="AQ26" s="63"/>
      <c r="AR26" s="63"/>
      <c r="AS26" s="63"/>
      <c r="AT26" s="66"/>
      <c r="AU26" s="63"/>
      <c r="AV26" s="56"/>
      <c r="AW26" s="62"/>
      <c r="AX26" s="63"/>
      <c r="AY26" s="64"/>
      <c r="AZ26" s="64"/>
      <c r="BA26" s="65"/>
      <c r="BB26" s="65"/>
      <c r="BC26" s="63"/>
      <c r="BD26" s="63"/>
      <c r="BE26" s="63"/>
      <c r="BF26" s="63"/>
      <c r="BG26" s="63"/>
      <c r="BH26" s="63"/>
      <c r="BI26" s="63"/>
      <c r="BJ26" s="66"/>
      <c r="BK26" s="63"/>
      <c r="BL26" s="56"/>
      <c r="BM26" s="62"/>
      <c r="BN26" s="63"/>
      <c r="BO26" s="64"/>
      <c r="BP26" s="64"/>
      <c r="BQ26" s="65"/>
      <c r="BR26" s="65"/>
      <c r="BS26" s="63"/>
      <c r="BT26" s="63"/>
      <c r="BU26" s="63"/>
      <c r="BV26" s="63"/>
      <c r="BW26" s="63"/>
      <c r="BX26" s="63"/>
      <c r="BY26" s="63"/>
      <c r="BZ26" s="66"/>
      <c r="CA26" s="63"/>
      <c r="CB26" s="56"/>
      <c r="CC26" s="62"/>
      <c r="CD26" s="63"/>
      <c r="CE26" s="64"/>
      <c r="CF26" s="64"/>
      <c r="CG26" s="65"/>
      <c r="CH26" s="65"/>
      <c r="CI26" s="63"/>
      <c r="CJ26" s="63"/>
      <c r="CK26" s="63"/>
      <c r="CL26" s="63"/>
      <c r="CM26" s="63"/>
      <c r="CN26" s="63"/>
      <c r="CO26" s="63"/>
      <c r="CP26" s="66"/>
      <c r="CQ26" s="63"/>
      <c r="CR26" s="56"/>
      <c r="CS26" s="62"/>
      <c r="CT26" s="63"/>
      <c r="CU26" s="64"/>
      <c r="CV26" s="64"/>
      <c r="CW26" s="65"/>
      <c r="CX26" s="65"/>
      <c r="CY26" s="63"/>
      <c r="CZ26" s="63"/>
      <c r="DA26" s="63"/>
      <c r="DB26" s="63"/>
      <c r="DC26" s="63"/>
      <c r="DD26" s="63"/>
      <c r="DE26" s="63"/>
      <c r="DF26" s="66"/>
      <c r="DG26" s="63"/>
      <c r="DH26" s="56"/>
      <c r="DI26" s="62"/>
      <c r="DJ26" s="63"/>
      <c r="DK26" s="64"/>
      <c r="DL26" s="64"/>
      <c r="DM26" s="65"/>
      <c r="DN26" s="65"/>
      <c r="DO26" s="63"/>
      <c r="DP26" s="63"/>
      <c r="DQ26" s="63"/>
      <c r="DR26" s="63"/>
      <c r="DS26" s="63"/>
      <c r="DT26" s="63"/>
      <c r="DU26" s="63"/>
      <c r="DV26" s="66"/>
      <c r="DW26" s="63"/>
      <c r="DX26" s="56"/>
      <c r="DY26" s="62"/>
      <c r="DZ26" s="63"/>
      <c r="EA26" s="64"/>
      <c r="EB26" s="64"/>
      <c r="EC26" s="65"/>
      <c r="ED26" s="65"/>
      <c r="EE26" s="63"/>
      <c r="EF26" s="63"/>
      <c r="EG26" s="63"/>
      <c r="EH26" s="63"/>
      <c r="EI26" s="63"/>
      <c r="EJ26" s="63"/>
      <c r="EK26" s="63"/>
      <c r="EL26" s="66"/>
      <c r="EM26" s="63"/>
      <c r="EN26" s="56"/>
      <c r="EO26" s="62"/>
      <c r="EP26" s="63"/>
      <c r="EQ26" s="64"/>
      <c r="ER26" s="64"/>
      <c r="ES26" s="65"/>
      <c r="ET26" s="65"/>
      <c r="EU26" s="63"/>
      <c r="EV26" s="63"/>
      <c r="EW26" s="63"/>
      <c r="EX26" s="63"/>
      <c r="EY26" s="63"/>
      <c r="EZ26" s="63"/>
      <c r="FA26" s="63"/>
      <c r="FB26" s="66"/>
      <c r="FC26" s="63"/>
      <c r="FD26" s="56"/>
      <c r="FE26" s="62"/>
      <c r="FF26" s="63"/>
      <c r="FG26" s="64"/>
      <c r="FH26" s="64"/>
      <c r="FI26" s="65"/>
      <c r="FJ26" s="65"/>
      <c r="FK26" s="63"/>
      <c r="FL26" s="63"/>
      <c r="FM26" s="63"/>
      <c r="FN26" s="63"/>
      <c r="FO26" s="63"/>
      <c r="FP26" s="63"/>
      <c r="FQ26" s="63"/>
      <c r="FR26" s="66"/>
      <c r="FS26" s="63"/>
      <c r="FT26" s="56"/>
      <c r="FU26" s="62"/>
      <c r="FV26" s="63"/>
      <c r="FW26" s="64"/>
      <c r="FX26" s="64"/>
      <c r="FY26" s="65"/>
      <c r="FZ26" s="65"/>
      <c r="GA26" s="63"/>
      <c r="GB26" s="63"/>
      <c r="GC26" s="63"/>
      <c r="GD26" s="63"/>
      <c r="GE26" s="63"/>
      <c r="GF26" s="63"/>
      <c r="GG26" s="63"/>
      <c r="GH26" s="66"/>
      <c r="GI26" s="63"/>
      <c r="GJ26" s="56"/>
      <c r="GK26" s="62"/>
      <c r="GL26" s="63"/>
      <c r="GM26" s="64"/>
      <c r="GN26" s="64"/>
      <c r="GO26" s="65"/>
      <c r="GP26" s="65"/>
      <c r="GQ26" s="63"/>
      <c r="GR26" s="63"/>
      <c r="GS26" s="63"/>
      <c r="GT26" s="63"/>
      <c r="GU26" s="63"/>
      <c r="GV26" s="63"/>
      <c r="GW26" s="63"/>
      <c r="GX26" s="66"/>
      <c r="GY26" s="63"/>
      <c r="GZ26" s="56"/>
      <c r="HA26" s="62"/>
      <c r="HB26" s="63"/>
      <c r="HC26" s="64"/>
      <c r="HD26" s="64"/>
      <c r="HE26" s="65"/>
      <c r="HF26" s="65"/>
      <c r="HG26" s="63"/>
      <c r="HH26" s="63"/>
      <c r="HI26" s="63"/>
      <c r="HJ26" s="63"/>
      <c r="HK26" s="63"/>
      <c r="HL26" s="63"/>
      <c r="HM26" s="63"/>
      <c r="HN26" s="66"/>
      <c r="HO26" s="63"/>
      <c r="HP26" s="56"/>
      <c r="HQ26" s="62"/>
      <c r="HR26" s="63"/>
      <c r="HS26" s="64"/>
      <c r="HT26" s="64"/>
      <c r="HU26" s="65"/>
      <c r="HV26" s="65"/>
      <c r="HW26" s="63"/>
      <c r="HX26" s="63"/>
      <c r="HY26" s="63"/>
      <c r="HZ26" s="63"/>
      <c r="IA26" s="63"/>
      <c r="IB26" s="63"/>
      <c r="IC26" s="63"/>
      <c r="ID26" s="66"/>
      <c r="IE26" s="63"/>
      <c r="IF26" s="56"/>
      <c r="IG26" s="62"/>
      <c r="IH26" s="63"/>
      <c r="II26" s="64"/>
      <c r="IJ26" s="64"/>
      <c r="IK26" s="65"/>
      <c r="IL26" s="65"/>
      <c r="IM26" s="63"/>
      <c r="IN26" s="63"/>
      <c r="IO26" s="63"/>
      <c r="IP26" s="63"/>
      <c r="IQ26" s="63"/>
      <c r="IR26" s="63"/>
      <c r="IS26" s="63"/>
      <c r="IT26" s="66"/>
      <c r="IU26" s="63"/>
      <c r="IV26" s="56"/>
    </row>
    <row r="27" spans="1:16" ht="12.75">
      <c r="A27" s="1" t="s">
        <v>152</v>
      </c>
      <c r="B27" s="7">
        <v>7</v>
      </c>
      <c r="C27" s="2" t="s">
        <v>25</v>
      </c>
      <c r="D27" s="2">
        <v>28.3</v>
      </c>
      <c r="E27" s="3" t="s">
        <v>55</v>
      </c>
      <c r="F27" s="3"/>
      <c r="G27" s="3" t="s">
        <v>90</v>
      </c>
      <c r="H27" s="3" t="s">
        <v>90</v>
      </c>
      <c r="I27" s="3" t="s">
        <v>90</v>
      </c>
      <c r="J27" s="3" t="s">
        <v>90</v>
      </c>
      <c r="K27" s="3">
        <v>94</v>
      </c>
      <c r="L27" s="3">
        <v>28</v>
      </c>
      <c r="M27" s="3">
        <v>95</v>
      </c>
      <c r="N27" s="3">
        <v>0.273</v>
      </c>
      <c r="O27" s="3">
        <v>5</v>
      </c>
      <c r="P27" s="123" t="s">
        <v>51</v>
      </c>
    </row>
    <row r="28" spans="1:16" ht="12.75">
      <c r="A28" s="1" t="s">
        <v>152</v>
      </c>
      <c r="B28" s="7" t="s">
        <v>90</v>
      </c>
      <c r="C28" s="2" t="s">
        <v>25</v>
      </c>
      <c r="D28" s="2">
        <v>28.3</v>
      </c>
      <c r="E28" s="3" t="s">
        <v>55</v>
      </c>
      <c r="F28" s="3"/>
      <c r="G28" s="3">
        <v>594</v>
      </c>
      <c r="H28" s="3">
        <v>164</v>
      </c>
      <c r="I28" s="3">
        <v>37</v>
      </c>
      <c r="J28" s="3">
        <v>1</v>
      </c>
      <c r="K28" s="3">
        <v>93</v>
      </c>
      <c r="L28" s="3">
        <v>28</v>
      </c>
      <c r="M28" s="3">
        <v>99</v>
      </c>
      <c r="N28" s="26">
        <f>H28/G28</f>
        <v>0.2760942760942761</v>
      </c>
      <c r="O28" s="3">
        <v>6</v>
      </c>
      <c r="P28" s="123" t="s">
        <v>56</v>
      </c>
    </row>
    <row r="29" spans="1:16" ht="12.75">
      <c r="A29" s="1" t="s">
        <v>152</v>
      </c>
      <c r="B29" s="7">
        <v>4</v>
      </c>
      <c r="C29" s="2" t="s">
        <v>25</v>
      </c>
      <c r="D29" s="2">
        <v>28.3</v>
      </c>
      <c r="E29" s="3" t="s">
        <v>55</v>
      </c>
      <c r="F29" s="3"/>
      <c r="G29" s="3">
        <v>612</v>
      </c>
      <c r="H29" s="3">
        <v>170</v>
      </c>
      <c r="I29" s="3">
        <v>37</v>
      </c>
      <c r="J29" s="3">
        <v>1</v>
      </c>
      <c r="K29" s="3">
        <v>92</v>
      </c>
      <c r="L29" s="3">
        <v>31</v>
      </c>
      <c r="M29" s="3">
        <v>106</v>
      </c>
      <c r="N29" s="26">
        <f>H29/G29</f>
        <v>0.2777777777777778</v>
      </c>
      <c r="O29" s="3">
        <v>6</v>
      </c>
      <c r="P29" s="123" t="s">
        <v>57</v>
      </c>
    </row>
    <row r="30" spans="1:16" ht="12.75">
      <c r="A30" s="1" t="s">
        <v>152</v>
      </c>
      <c r="B30" s="7">
        <v>8</v>
      </c>
      <c r="C30" s="2" t="s">
        <v>25</v>
      </c>
      <c r="D30" s="2">
        <v>28.3</v>
      </c>
      <c r="E30" s="3" t="s">
        <v>55</v>
      </c>
      <c r="F30" s="3"/>
      <c r="G30" s="3">
        <v>602</v>
      </c>
      <c r="H30" s="3">
        <v>164</v>
      </c>
      <c r="I30" s="3">
        <v>38</v>
      </c>
      <c r="J30" s="3">
        <v>1</v>
      </c>
      <c r="K30" s="3">
        <v>91</v>
      </c>
      <c r="L30" s="3">
        <v>27</v>
      </c>
      <c r="M30" s="3">
        <v>103</v>
      </c>
      <c r="N30" s="3">
        <v>0.272425249169</v>
      </c>
      <c r="O30" s="3">
        <v>8</v>
      </c>
      <c r="P30" s="123" t="s">
        <v>58</v>
      </c>
    </row>
    <row r="31" spans="1:16" ht="12.75">
      <c r="A31" s="136" t="s">
        <v>152</v>
      </c>
      <c r="B31" s="97">
        <f>(B27+B29+B30)/3</f>
        <v>6.333333333333333</v>
      </c>
      <c r="C31" s="137" t="s">
        <v>25</v>
      </c>
      <c r="D31" s="137">
        <v>28.3</v>
      </c>
      <c r="E31" s="135" t="s">
        <v>55</v>
      </c>
      <c r="F31" s="3"/>
      <c r="G31" s="91">
        <f>(G28*0.85+G29*1.15+G30)/3</f>
        <v>603.5666666666666</v>
      </c>
      <c r="H31" s="91">
        <f>(H28*0.85+H29*1.15+H30)/3</f>
        <v>166.29999999999998</v>
      </c>
      <c r="I31" s="91">
        <f>(I28*0.85+I29*1.15+I30)/3</f>
        <v>37.333333333333336</v>
      </c>
      <c r="J31" s="91">
        <f>(J28*0.85+J29*1.15+J30)/3</f>
        <v>1</v>
      </c>
      <c r="K31" s="91">
        <f>(K27+K28*0.85+K29*1.15+K30)/4</f>
        <v>92.4625</v>
      </c>
      <c r="L31" s="91">
        <f>(L27+L28*0.85+L29*1.15+L30)/4</f>
        <v>28.612499999999997</v>
      </c>
      <c r="M31" s="91">
        <f>(M27+M28*0.85+M29*1.15+M30)/4</f>
        <v>101.01249999999999</v>
      </c>
      <c r="N31" s="93">
        <f>(N27+N28*0.85+N29*1.15+N30)/4</f>
        <v>0.2748874570733948</v>
      </c>
      <c r="O31" s="91">
        <f>(O27+O28*0.85+O29*1.15+O30)/4</f>
        <v>6.25</v>
      </c>
      <c r="P31" s="126"/>
    </row>
    <row r="32" spans="1:16" ht="12.75">
      <c r="A32" s="1" t="s">
        <v>153</v>
      </c>
      <c r="B32" s="7">
        <v>9</v>
      </c>
      <c r="C32" s="2" t="s">
        <v>75</v>
      </c>
      <c r="D32" s="2">
        <v>30.6</v>
      </c>
      <c r="E32" s="3" t="s">
        <v>55</v>
      </c>
      <c r="F32" s="3"/>
      <c r="G32" s="3" t="s">
        <v>90</v>
      </c>
      <c r="H32" s="3" t="s">
        <v>90</v>
      </c>
      <c r="I32" s="3" t="s">
        <v>90</v>
      </c>
      <c r="J32" s="3" t="s">
        <v>90</v>
      </c>
      <c r="K32" s="3">
        <v>75</v>
      </c>
      <c r="L32" s="3">
        <v>30</v>
      </c>
      <c r="M32" s="3">
        <v>90</v>
      </c>
      <c r="N32" s="3">
        <v>0.28</v>
      </c>
      <c r="O32" s="3">
        <v>5</v>
      </c>
      <c r="P32" s="123" t="s">
        <v>51</v>
      </c>
    </row>
    <row r="33" spans="1:16" ht="12.75">
      <c r="A33" s="1" t="s">
        <v>153</v>
      </c>
      <c r="B33" s="7" t="s">
        <v>90</v>
      </c>
      <c r="C33" s="2" t="s">
        <v>75</v>
      </c>
      <c r="D33" s="2">
        <v>30.6</v>
      </c>
      <c r="E33" s="3" t="s">
        <v>55</v>
      </c>
      <c r="F33" s="3"/>
      <c r="G33" s="3">
        <v>546</v>
      </c>
      <c r="H33" s="3">
        <v>153</v>
      </c>
      <c r="I33" s="3">
        <v>28</v>
      </c>
      <c r="J33" s="3">
        <v>3</v>
      </c>
      <c r="K33" s="3">
        <v>84</v>
      </c>
      <c r="L33" s="3">
        <v>31</v>
      </c>
      <c r="M33" s="3">
        <v>96</v>
      </c>
      <c r="N33" s="26">
        <f>H33/G33</f>
        <v>0.2802197802197802</v>
      </c>
      <c r="O33" s="3">
        <v>7</v>
      </c>
      <c r="P33" s="123" t="s">
        <v>56</v>
      </c>
    </row>
    <row r="34" spans="1:16" ht="12.75">
      <c r="A34" s="1" t="s">
        <v>153</v>
      </c>
      <c r="B34" s="7">
        <v>8</v>
      </c>
      <c r="C34" s="2" t="s">
        <v>75</v>
      </c>
      <c r="D34" s="2">
        <v>30.6</v>
      </c>
      <c r="E34" s="3" t="s">
        <v>55</v>
      </c>
      <c r="F34" s="3"/>
      <c r="G34" s="3">
        <v>475</v>
      </c>
      <c r="H34" s="3">
        <v>135</v>
      </c>
      <c r="I34" s="3">
        <v>25</v>
      </c>
      <c r="J34" s="3">
        <v>2</v>
      </c>
      <c r="K34" s="3">
        <v>72</v>
      </c>
      <c r="L34" s="3">
        <v>26</v>
      </c>
      <c r="M34" s="3">
        <v>86</v>
      </c>
      <c r="N34" s="26">
        <f>H34/G34</f>
        <v>0.28421052631578947</v>
      </c>
      <c r="O34" s="3">
        <v>6</v>
      </c>
      <c r="P34" s="123" t="s">
        <v>57</v>
      </c>
    </row>
    <row r="35" spans="1:16" ht="12.75">
      <c r="A35" s="1" t="s">
        <v>153</v>
      </c>
      <c r="B35" s="7">
        <v>7</v>
      </c>
      <c r="C35" s="2" t="s">
        <v>75</v>
      </c>
      <c r="D35" s="2">
        <v>30.6</v>
      </c>
      <c r="E35" s="3" t="s">
        <v>55</v>
      </c>
      <c r="F35" s="3"/>
      <c r="G35" s="3">
        <v>572</v>
      </c>
      <c r="H35" s="3">
        <v>157</v>
      </c>
      <c r="I35" s="3">
        <v>32</v>
      </c>
      <c r="J35" s="3">
        <v>4</v>
      </c>
      <c r="K35" s="3">
        <v>90</v>
      </c>
      <c r="L35" s="3">
        <v>32</v>
      </c>
      <c r="M35" s="3">
        <v>100</v>
      </c>
      <c r="N35" s="3">
        <v>0.274475524476</v>
      </c>
      <c r="O35" s="3">
        <v>8</v>
      </c>
      <c r="P35" s="123" t="s">
        <v>58</v>
      </c>
    </row>
    <row r="36" spans="1:16" ht="12.75">
      <c r="A36" s="136" t="s">
        <v>153</v>
      </c>
      <c r="B36" s="97">
        <f>(B32+B34+B35)/3</f>
        <v>8</v>
      </c>
      <c r="C36" s="137" t="s">
        <v>75</v>
      </c>
      <c r="D36" s="137">
        <v>30.6</v>
      </c>
      <c r="E36" s="135" t="s">
        <v>55</v>
      </c>
      <c r="F36" s="3"/>
      <c r="G36" s="91">
        <f>(G33*0.85+G34*1.15+G35)/3</f>
        <v>527.4499999999999</v>
      </c>
      <c r="H36" s="91">
        <f>(H33*0.85+H34*1.15+H35)/3</f>
        <v>147.4333333333333</v>
      </c>
      <c r="I36" s="91">
        <f>(I33*0.85+I34*1.15+I35)/3</f>
        <v>28.183333333333334</v>
      </c>
      <c r="J36" s="91">
        <f>(J33*0.85+J34*1.15+J35)/3</f>
        <v>2.9499999999999997</v>
      </c>
      <c r="K36" s="91">
        <f>(K32+K33*0.85+K34*1.15+K35)/4</f>
        <v>79.8</v>
      </c>
      <c r="L36" s="91">
        <f>(L32+L33*0.85+L34*1.15+L35)/4</f>
        <v>29.5625</v>
      </c>
      <c r="M36" s="91">
        <f>(M32+M33*0.85+M34*1.15+M35)/4</f>
        <v>92.625</v>
      </c>
      <c r="N36" s="93">
        <f>(N32+N33*0.85+N34*1.15+N35)/4</f>
        <v>0.27987611073149277</v>
      </c>
      <c r="O36" s="91">
        <f>(O32+O33*0.85+O34*1.15+O35)/4</f>
        <v>6.4624999999999995</v>
      </c>
      <c r="P36" s="126"/>
    </row>
    <row r="37" spans="1:16" ht="12.75">
      <c r="A37" s="1" t="s">
        <v>154</v>
      </c>
      <c r="B37" s="3">
        <v>10</v>
      </c>
      <c r="C37" s="2" t="s">
        <v>17</v>
      </c>
      <c r="D37" s="2">
        <v>25.4</v>
      </c>
      <c r="E37" s="3" t="s">
        <v>55</v>
      </c>
      <c r="F37" s="3"/>
      <c r="G37" s="3" t="s">
        <v>90</v>
      </c>
      <c r="H37" s="3" t="s">
        <v>90</v>
      </c>
      <c r="I37" s="3" t="s">
        <v>90</v>
      </c>
      <c r="J37" s="3" t="s">
        <v>90</v>
      </c>
      <c r="K37" s="3">
        <v>86</v>
      </c>
      <c r="L37" s="3">
        <v>29</v>
      </c>
      <c r="M37" s="3">
        <v>99</v>
      </c>
      <c r="N37" s="3">
        <v>0.27</v>
      </c>
      <c r="O37" s="3">
        <v>1</v>
      </c>
      <c r="P37" s="123" t="s">
        <v>51</v>
      </c>
    </row>
    <row r="38" spans="1:16" ht="12.75">
      <c r="A38" s="1" t="s">
        <v>154</v>
      </c>
      <c r="B38" s="3" t="s">
        <v>90</v>
      </c>
      <c r="C38" s="2" t="s">
        <v>17</v>
      </c>
      <c r="D38" s="2">
        <v>25.4</v>
      </c>
      <c r="E38" s="3" t="s">
        <v>55</v>
      </c>
      <c r="F38" s="3"/>
      <c r="G38" s="3">
        <v>641</v>
      </c>
      <c r="H38" s="3">
        <v>176</v>
      </c>
      <c r="I38" s="3">
        <v>36</v>
      </c>
      <c r="J38" s="3">
        <v>1</v>
      </c>
      <c r="K38" s="3">
        <v>87</v>
      </c>
      <c r="L38" s="3">
        <v>27</v>
      </c>
      <c r="M38" s="3">
        <v>95</v>
      </c>
      <c r="N38" s="26">
        <f>H38/G38</f>
        <v>0.2745709828393136</v>
      </c>
      <c r="O38" s="3">
        <v>1</v>
      </c>
      <c r="P38" s="123" t="s">
        <v>56</v>
      </c>
    </row>
    <row r="39" spans="1:16" ht="12.75">
      <c r="A39" s="1" t="s">
        <v>154</v>
      </c>
      <c r="B39" s="3">
        <v>6</v>
      </c>
      <c r="C39" s="2" t="s">
        <v>17</v>
      </c>
      <c r="D39" s="2">
        <v>25.4</v>
      </c>
      <c r="E39" s="3" t="s">
        <v>55</v>
      </c>
      <c r="F39" s="3"/>
      <c r="G39" s="3">
        <v>640</v>
      </c>
      <c r="H39" s="3">
        <v>174</v>
      </c>
      <c r="I39" s="3">
        <v>35</v>
      </c>
      <c r="J39" s="3">
        <v>1</v>
      </c>
      <c r="K39" s="3">
        <v>92</v>
      </c>
      <c r="L39" s="3">
        <v>31</v>
      </c>
      <c r="M39" s="3">
        <v>103</v>
      </c>
      <c r="N39" s="26">
        <f>H39/G39</f>
        <v>0.271875</v>
      </c>
      <c r="O39" s="3">
        <v>1</v>
      </c>
      <c r="P39" s="123" t="s">
        <v>57</v>
      </c>
    </row>
    <row r="40" spans="1:16" ht="12.75">
      <c r="A40" s="1" t="s">
        <v>154</v>
      </c>
      <c r="B40" s="3">
        <v>9</v>
      </c>
      <c r="C40" s="2" t="s">
        <v>17</v>
      </c>
      <c r="D40" s="2">
        <v>25.4</v>
      </c>
      <c r="E40" s="3" t="s">
        <v>55</v>
      </c>
      <c r="F40" s="3"/>
      <c r="G40" s="3">
        <v>633</v>
      </c>
      <c r="H40" s="3">
        <v>175</v>
      </c>
      <c r="I40" s="3">
        <v>36</v>
      </c>
      <c r="J40" s="3">
        <v>3</v>
      </c>
      <c r="K40" s="3">
        <v>87</v>
      </c>
      <c r="L40" s="3">
        <v>28</v>
      </c>
      <c r="M40" s="3">
        <v>103</v>
      </c>
      <c r="N40" s="3">
        <v>0.276461295419</v>
      </c>
      <c r="O40" s="3">
        <v>1</v>
      </c>
      <c r="P40" s="123" t="s">
        <v>58</v>
      </c>
    </row>
    <row r="41" spans="1:16" ht="12.75">
      <c r="A41" s="136" t="s">
        <v>154</v>
      </c>
      <c r="B41" s="97">
        <f>(B37+B39+B40)/3</f>
        <v>8.333333333333334</v>
      </c>
      <c r="C41" s="137" t="s">
        <v>17</v>
      </c>
      <c r="D41" s="137">
        <v>25.4</v>
      </c>
      <c r="E41" s="135" t="s">
        <v>55</v>
      </c>
      <c r="F41" s="3"/>
      <c r="G41" s="91">
        <f>(G38*0.85+G39*1.15+G40)/3</f>
        <v>637.9499999999999</v>
      </c>
      <c r="H41" s="91">
        <f>(H38*0.85+H39*1.15+H40)/3</f>
        <v>174.9</v>
      </c>
      <c r="I41" s="91">
        <f>(I38*0.85+I39*1.15+I40)/3</f>
        <v>35.61666666666667</v>
      </c>
      <c r="J41" s="91">
        <f>(J38*0.85+J39*1.15+J40)/3</f>
        <v>1.6666666666666667</v>
      </c>
      <c r="K41" s="91">
        <f>(K37+K38*0.85+K39*1.15+K40)/4</f>
        <v>88.1875</v>
      </c>
      <c r="L41" s="91">
        <f>(L37+L38*0.85+L39*1.15+L40)/4</f>
        <v>28.9</v>
      </c>
      <c r="M41" s="91">
        <f>(M37+M38*0.85+M39*1.15+M40)/4</f>
        <v>100.3</v>
      </c>
      <c r="N41" s="93">
        <f>(N37+N38*0.85+N39*1.15+N40)/4</f>
        <v>0.2731257202081041</v>
      </c>
      <c r="O41" s="91">
        <f>(O37+O38*0.85+O39*1.15+O40)/4</f>
        <v>1</v>
      </c>
      <c r="P41" s="126"/>
    </row>
    <row r="42" spans="1:16" ht="12.75">
      <c r="A42" s="1" t="s">
        <v>78</v>
      </c>
      <c r="B42" s="8">
        <v>8</v>
      </c>
      <c r="C42" s="2" t="s">
        <v>37</v>
      </c>
      <c r="D42" s="2">
        <v>25.9</v>
      </c>
      <c r="E42" s="32" t="s">
        <v>55</v>
      </c>
      <c r="F42" s="3" t="s">
        <v>89</v>
      </c>
      <c r="G42" s="3" t="s">
        <v>90</v>
      </c>
      <c r="H42" s="3" t="s">
        <v>90</v>
      </c>
      <c r="I42" s="3" t="s">
        <v>90</v>
      </c>
      <c r="J42" s="3" t="s">
        <v>90</v>
      </c>
      <c r="K42" s="3">
        <v>75</v>
      </c>
      <c r="L42" s="3">
        <v>28</v>
      </c>
      <c r="M42" s="3">
        <v>80</v>
      </c>
      <c r="N42" s="23">
        <v>0.31</v>
      </c>
      <c r="O42" s="3">
        <v>3</v>
      </c>
      <c r="P42" s="123" t="s">
        <v>51</v>
      </c>
    </row>
    <row r="43" spans="1:16" ht="12.75">
      <c r="A43" s="1" t="s">
        <v>78</v>
      </c>
      <c r="B43" s="8" t="s">
        <v>90</v>
      </c>
      <c r="C43" s="2" t="s">
        <v>37</v>
      </c>
      <c r="D43" s="2">
        <v>25.9</v>
      </c>
      <c r="E43" s="32" t="s">
        <v>55</v>
      </c>
      <c r="F43" s="3"/>
      <c r="G43" s="3">
        <v>537</v>
      </c>
      <c r="H43" s="124">
        <v>159</v>
      </c>
      <c r="I43" s="124">
        <v>39</v>
      </c>
      <c r="J43" s="124">
        <v>3</v>
      </c>
      <c r="K43" s="3">
        <v>81</v>
      </c>
      <c r="L43" s="3">
        <v>30</v>
      </c>
      <c r="M43" s="3">
        <v>86</v>
      </c>
      <c r="N43" s="23">
        <f>H43/G43</f>
        <v>0.29608938547486036</v>
      </c>
      <c r="O43" s="3">
        <v>2</v>
      </c>
      <c r="P43" s="123" t="s">
        <v>56</v>
      </c>
    </row>
    <row r="44" spans="1:16" ht="12.75">
      <c r="A44" s="1" t="s">
        <v>78</v>
      </c>
      <c r="B44" s="8">
        <v>17</v>
      </c>
      <c r="C44" s="2" t="s">
        <v>37</v>
      </c>
      <c r="D44" s="2">
        <v>25.9</v>
      </c>
      <c r="E44" s="32" t="s">
        <v>55</v>
      </c>
      <c r="F44" s="3"/>
      <c r="G44" s="3">
        <v>530</v>
      </c>
      <c r="H44" s="124">
        <v>156</v>
      </c>
      <c r="I44" s="124">
        <v>31</v>
      </c>
      <c r="J44" s="124">
        <v>3</v>
      </c>
      <c r="K44" s="3">
        <v>69</v>
      </c>
      <c r="L44" s="3">
        <v>17</v>
      </c>
      <c r="M44" s="3">
        <v>70</v>
      </c>
      <c r="N44" s="23">
        <f>H44/G44</f>
        <v>0.2943396226415094</v>
      </c>
      <c r="O44" s="3">
        <v>2</v>
      </c>
      <c r="P44" s="123" t="s">
        <v>57</v>
      </c>
    </row>
    <row r="45" spans="1:16" ht="12.75">
      <c r="A45" s="1" t="s">
        <v>78</v>
      </c>
      <c r="B45" s="8">
        <v>11</v>
      </c>
      <c r="C45" s="2" t="s">
        <v>37</v>
      </c>
      <c r="D45" s="2">
        <v>25.9</v>
      </c>
      <c r="E45" s="32" t="s">
        <v>55</v>
      </c>
      <c r="F45" s="3"/>
      <c r="G45" s="3">
        <v>522</v>
      </c>
      <c r="H45" s="124">
        <v>152</v>
      </c>
      <c r="I45" s="124">
        <v>31</v>
      </c>
      <c r="J45" s="124">
        <v>3</v>
      </c>
      <c r="K45" s="3">
        <v>77</v>
      </c>
      <c r="L45" s="3">
        <v>22</v>
      </c>
      <c r="M45" s="3">
        <v>74</v>
      </c>
      <c r="N45" s="23">
        <v>0.291187739464</v>
      </c>
      <c r="O45" s="3">
        <v>2</v>
      </c>
      <c r="P45" s="123" t="s">
        <v>58</v>
      </c>
    </row>
    <row r="46" spans="1:16" ht="12.75">
      <c r="A46" s="99" t="s">
        <v>78</v>
      </c>
      <c r="B46" s="97">
        <f>(B42+B45)/2</f>
        <v>9.5</v>
      </c>
      <c r="C46" s="100" t="s">
        <v>37</v>
      </c>
      <c r="D46" s="100">
        <v>25.9</v>
      </c>
      <c r="E46" s="127" t="s">
        <v>55</v>
      </c>
      <c r="F46" s="84"/>
      <c r="G46" s="91">
        <f>(G43*0.85+G44*1.15+G45)/3</f>
        <v>529.3166666666667</v>
      </c>
      <c r="H46" s="91">
        <f>(H43*0.85+H44*1.15+H45)/3</f>
        <v>155.51666666666665</v>
      </c>
      <c r="I46" s="91">
        <f>(I43*0.85+I44*1.15+I45)/3</f>
        <v>33.266666666666666</v>
      </c>
      <c r="J46" s="91">
        <f>(J43*0.85+J44*1.15+J45)/3</f>
        <v>3</v>
      </c>
      <c r="K46" s="91">
        <f>(K42+K43*0.85+K44*1.15+K45)/4</f>
        <v>75.05</v>
      </c>
      <c r="L46" s="91">
        <f>(L42+L43*0.85+L44*1.15+L45)/4</f>
        <v>23.7625</v>
      </c>
      <c r="M46" s="91">
        <f>(M42+M43*0.85+M44*1.15+M45)/4</f>
        <v>76.9</v>
      </c>
      <c r="N46" s="93">
        <f>(N42+N43*0.85+N44*1.15+N45)/4</f>
        <v>0.2978385707888418</v>
      </c>
      <c r="O46" s="91">
        <f>(O42+O43*0.85+O44*1.15+O45)/4</f>
        <v>2.25</v>
      </c>
      <c r="P46" s="126"/>
    </row>
    <row r="47" spans="1:16" ht="12.75">
      <c r="A47" s="1" t="s">
        <v>155</v>
      </c>
      <c r="B47" s="7">
        <v>11</v>
      </c>
      <c r="C47" s="2" t="s">
        <v>6</v>
      </c>
      <c r="D47" s="2">
        <v>34.2</v>
      </c>
      <c r="E47" s="3" t="s">
        <v>55</v>
      </c>
      <c r="F47" s="3"/>
      <c r="G47" s="3" t="s">
        <v>90</v>
      </c>
      <c r="H47" s="3" t="s">
        <v>90</v>
      </c>
      <c r="I47" s="3" t="s">
        <v>90</v>
      </c>
      <c r="J47" s="3" t="s">
        <v>90</v>
      </c>
      <c r="K47" s="3">
        <v>84</v>
      </c>
      <c r="L47" s="3">
        <v>25</v>
      </c>
      <c r="M47" s="3">
        <v>84</v>
      </c>
      <c r="N47" s="3">
        <v>0.28</v>
      </c>
      <c r="O47" s="3">
        <v>7</v>
      </c>
      <c r="P47" s="123" t="s">
        <v>51</v>
      </c>
    </row>
    <row r="48" spans="1:16" ht="12.75">
      <c r="A48" s="1" t="s">
        <v>155</v>
      </c>
      <c r="B48" s="7" t="s">
        <v>90</v>
      </c>
      <c r="C48" s="2" t="s">
        <v>6</v>
      </c>
      <c r="D48" s="2">
        <v>34.2</v>
      </c>
      <c r="E48" s="3" t="s">
        <v>55</v>
      </c>
      <c r="F48" s="3"/>
      <c r="G48" s="3">
        <v>563</v>
      </c>
      <c r="H48" s="3">
        <v>166</v>
      </c>
      <c r="I48" s="3">
        <v>33</v>
      </c>
      <c r="J48" s="3">
        <v>1</v>
      </c>
      <c r="K48" s="3">
        <v>92</v>
      </c>
      <c r="L48" s="3">
        <v>25</v>
      </c>
      <c r="M48" s="3">
        <v>89</v>
      </c>
      <c r="N48" s="26">
        <f>H48/G48</f>
        <v>0.29484902309058614</v>
      </c>
      <c r="O48" s="3">
        <v>8</v>
      </c>
      <c r="P48" s="123" t="s">
        <v>56</v>
      </c>
    </row>
    <row r="49" spans="1:16" ht="12.75">
      <c r="A49" s="1" t="s">
        <v>155</v>
      </c>
      <c r="B49" s="7">
        <v>9</v>
      </c>
      <c r="C49" s="2" t="s">
        <v>6</v>
      </c>
      <c r="D49" s="2">
        <v>34.2</v>
      </c>
      <c r="E49" s="3" t="s">
        <v>55</v>
      </c>
      <c r="F49" s="3"/>
      <c r="G49" s="3">
        <v>531</v>
      </c>
      <c r="H49" s="3">
        <v>155</v>
      </c>
      <c r="I49" s="3">
        <v>30</v>
      </c>
      <c r="J49" s="3">
        <v>1</v>
      </c>
      <c r="K49" s="3">
        <v>79</v>
      </c>
      <c r="L49" s="3">
        <v>21</v>
      </c>
      <c r="M49" s="3">
        <v>83</v>
      </c>
      <c r="N49" s="26">
        <f>H49/G49</f>
        <v>0.2919020715630885</v>
      </c>
      <c r="O49" s="3">
        <v>7</v>
      </c>
      <c r="P49" s="123" t="s">
        <v>57</v>
      </c>
    </row>
    <row r="50" spans="1:16" ht="12.75">
      <c r="A50" s="1" t="s">
        <v>155</v>
      </c>
      <c r="B50" s="7">
        <v>11</v>
      </c>
      <c r="C50" s="2" t="s">
        <v>6</v>
      </c>
      <c r="D50" s="2">
        <v>34.2</v>
      </c>
      <c r="E50" s="3" t="s">
        <v>55</v>
      </c>
      <c r="F50" s="3"/>
      <c r="G50" s="3">
        <v>574</v>
      </c>
      <c r="H50" s="3">
        <v>155</v>
      </c>
      <c r="I50" s="3">
        <v>29</v>
      </c>
      <c r="J50" s="3">
        <v>1</v>
      </c>
      <c r="K50" s="3">
        <v>89</v>
      </c>
      <c r="L50" s="3">
        <v>25</v>
      </c>
      <c r="M50" s="3">
        <v>84</v>
      </c>
      <c r="N50" s="3">
        <v>0.270034843206</v>
      </c>
      <c r="O50" s="3">
        <v>8</v>
      </c>
      <c r="P50" s="123" t="s">
        <v>58</v>
      </c>
    </row>
    <row r="51" spans="1:16" ht="12.75">
      <c r="A51" s="136" t="s">
        <v>155</v>
      </c>
      <c r="B51" s="97">
        <f>(B47+B49+B50)/3</f>
        <v>10.333333333333334</v>
      </c>
      <c r="C51" s="137" t="s">
        <v>6</v>
      </c>
      <c r="D51" s="137">
        <v>34.2</v>
      </c>
      <c r="E51" s="135" t="s">
        <v>55</v>
      </c>
      <c r="F51" s="3"/>
      <c r="G51" s="91">
        <f>(G48*0.85+G49*1.15+G50)/3</f>
        <v>554.4</v>
      </c>
      <c r="H51" s="91">
        <f>(H48*0.85+H49*1.15+H50)/3</f>
        <v>158.11666666666667</v>
      </c>
      <c r="I51" s="91">
        <f>(I48*0.85+I49*1.15+I50)/3</f>
        <v>30.516666666666666</v>
      </c>
      <c r="J51" s="91">
        <f>(J48*0.85+J49*1.15+J50)/3</f>
        <v>1</v>
      </c>
      <c r="K51" s="91">
        <f>(K47+K48*0.85+K49*1.15+K50)/4</f>
        <v>85.51249999999999</v>
      </c>
      <c r="L51" s="91">
        <f>(L47+L48*0.85+L49*1.15+L50)/4</f>
        <v>23.85</v>
      </c>
      <c r="M51" s="91">
        <f>(M47+M48*0.85+M49*1.15+M50)/4</f>
        <v>84.77499999999999</v>
      </c>
      <c r="N51" s="93">
        <f>(N47+N48*0.85+N49*1.15+N50)/4</f>
        <v>0.2840859737826375</v>
      </c>
      <c r="O51" s="91">
        <f>(O47+O48*0.85+O49*1.15+O50)/4</f>
        <v>7.4625</v>
      </c>
      <c r="P51" s="126"/>
    </row>
    <row r="52" spans="1:16" ht="12.75">
      <c r="A52" s="1" t="s">
        <v>151</v>
      </c>
      <c r="B52" s="3">
        <v>6</v>
      </c>
      <c r="C52" s="2" t="s">
        <v>62</v>
      </c>
      <c r="D52" s="2">
        <v>31</v>
      </c>
      <c r="E52" s="3" t="s">
        <v>55</v>
      </c>
      <c r="F52" s="3"/>
      <c r="G52" s="3" t="s">
        <v>90</v>
      </c>
      <c r="H52" s="3" t="s">
        <v>90</v>
      </c>
      <c r="I52" s="3" t="s">
        <v>90</v>
      </c>
      <c r="J52" s="3" t="s">
        <v>90</v>
      </c>
      <c r="K52" s="3">
        <v>95</v>
      </c>
      <c r="L52" s="3">
        <v>28</v>
      </c>
      <c r="M52" s="3">
        <v>102</v>
      </c>
      <c r="N52" s="3">
        <v>0.278</v>
      </c>
      <c r="O52" s="3">
        <v>2</v>
      </c>
      <c r="P52" s="123" t="s">
        <v>51</v>
      </c>
    </row>
    <row r="53" spans="1:16" ht="12.75">
      <c r="A53" s="1" t="s">
        <v>151</v>
      </c>
      <c r="B53" s="3" t="s">
        <v>90</v>
      </c>
      <c r="C53" s="2" t="s">
        <v>62</v>
      </c>
      <c r="D53" s="2">
        <v>31</v>
      </c>
      <c r="E53" s="3" t="s">
        <v>55</v>
      </c>
      <c r="F53" s="3"/>
      <c r="G53" s="3">
        <v>456</v>
      </c>
      <c r="H53" s="3">
        <v>125</v>
      </c>
      <c r="I53" s="3">
        <v>29</v>
      </c>
      <c r="J53" s="3">
        <v>2</v>
      </c>
      <c r="K53" s="3">
        <v>76</v>
      </c>
      <c r="L53" s="3">
        <v>22</v>
      </c>
      <c r="M53" s="3">
        <v>80</v>
      </c>
      <c r="N53" s="26">
        <f>H53/G53</f>
        <v>0.2741228070175439</v>
      </c>
      <c r="O53" s="3">
        <v>4</v>
      </c>
      <c r="P53" s="123" t="s">
        <v>56</v>
      </c>
    </row>
    <row r="54" spans="1:16" ht="12.75">
      <c r="A54" s="1" t="s">
        <v>151</v>
      </c>
      <c r="B54" s="3">
        <v>15</v>
      </c>
      <c r="C54" s="2" t="s">
        <v>62</v>
      </c>
      <c r="D54" s="2">
        <v>31</v>
      </c>
      <c r="E54" s="3" t="s">
        <v>55</v>
      </c>
      <c r="F54" s="3"/>
      <c r="G54" s="3">
        <v>418</v>
      </c>
      <c r="H54" s="3">
        <v>119</v>
      </c>
      <c r="I54" s="3">
        <v>29</v>
      </c>
      <c r="J54" s="3">
        <v>2</v>
      </c>
      <c r="K54" s="3">
        <v>74</v>
      </c>
      <c r="L54" s="3">
        <v>22</v>
      </c>
      <c r="M54" s="3">
        <v>78</v>
      </c>
      <c r="N54" s="26">
        <f>H54/G54</f>
        <v>0.284688995215311</v>
      </c>
      <c r="O54" s="3">
        <v>4</v>
      </c>
      <c r="P54" s="123" t="s">
        <v>57</v>
      </c>
    </row>
    <row r="55" spans="1:16" ht="12.75">
      <c r="A55" s="1" t="s">
        <v>151</v>
      </c>
      <c r="B55" s="3">
        <v>12</v>
      </c>
      <c r="C55" s="2" t="s">
        <v>62</v>
      </c>
      <c r="D55" s="2">
        <v>31</v>
      </c>
      <c r="E55" s="3" t="s">
        <v>55</v>
      </c>
      <c r="F55" s="3"/>
      <c r="G55" s="3">
        <v>447</v>
      </c>
      <c r="H55" s="3">
        <v>127</v>
      </c>
      <c r="I55" s="3">
        <v>28</v>
      </c>
      <c r="J55" s="3">
        <v>3</v>
      </c>
      <c r="K55" s="3">
        <v>78</v>
      </c>
      <c r="L55" s="3">
        <v>22</v>
      </c>
      <c r="M55" s="3">
        <v>85</v>
      </c>
      <c r="N55" s="3">
        <v>0.284116331096</v>
      </c>
      <c r="O55" s="3">
        <v>4</v>
      </c>
      <c r="P55" s="123" t="s">
        <v>58</v>
      </c>
    </row>
    <row r="56" spans="1:16" ht="12.75">
      <c r="A56" s="136" t="s">
        <v>151</v>
      </c>
      <c r="B56" s="97">
        <f>(B52+B54+B55)/3</f>
        <v>11</v>
      </c>
      <c r="C56" s="137" t="s">
        <v>62</v>
      </c>
      <c r="D56" s="137">
        <v>31</v>
      </c>
      <c r="E56" s="135" t="s">
        <v>55</v>
      </c>
      <c r="F56" s="3"/>
      <c r="G56" s="91">
        <f>(G53*0.85+G54*1.15+G55)/3</f>
        <v>438.43333333333334</v>
      </c>
      <c r="H56" s="91">
        <f>(H53*0.85+H54*1.15+H55)/3</f>
        <v>123.36666666666667</v>
      </c>
      <c r="I56" s="91">
        <f>(I53*0.85+I54*1.15+I55)/3</f>
        <v>28.666666666666668</v>
      </c>
      <c r="J56" s="91">
        <f>(J53*0.85+J54*1.15+J55)/3</f>
        <v>2.3333333333333335</v>
      </c>
      <c r="K56" s="91">
        <f>(K52+K53*0.85+K54*1.15+K55)/4</f>
        <v>80.675</v>
      </c>
      <c r="L56" s="91">
        <f>(L52+L53*0.85+L54*1.15+L55)/4</f>
        <v>23.5</v>
      </c>
      <c r="M56" s="91">
        <f>(M52+M53*0.85+M54*1.15+M55)/4</f>
        <v>86.175</v>
      </c>
      <c r="N56" s="93">
        <f>(N52+N53*0.85+N54*1.15+N55)/4</f>
        <v>0.28062826538963</v>
      </c>
      <c r="O56" s="91">
        <f>(O52+O53*0.85+O54*1.15+O55)/4</f>
        <v>3.5</v>
      </c>
      <c r="P56" s="126"/>
    </row>
    <row r="57" spans="1:16" ht="12.75">
      <c r="A57" s="1" t="s">
        <v>156</v>
      </c>
      <c r="B57" s="7">
        <v>13</v>
      </c>
      <c r="C57" s="2" t="s">
        <v>86</v>
      </c>
      <c r="D57" s="2">
        <v>29.7</v>
      </c>
      <c r="E57" s="3" t="s">
        <v>55</v>
      </c>
      <c r="F57" s="3"/>
      <c r="G57" s="3" t="s">
        <v>90</v>
      </c>
      <c r="H57" s="3" t="s">
        <v>90</v>
      </c>
      <c r="I57" s="3" t="s">
        <v>90</v>
      </c>
      <c r="J57" s="3" t="s">
        <v>90</v>
      </c>
      <c r="K57" s="3">
        <v>75</v>
      </c>
      <c r="L57" s="3">
        <v>30</v>
      </c>
      <c r="M57" s="3">
        <v>94</v>
      </c>
      <c r="N57" s="3">
        <v>0.255</v>
      </c>
      <c r="O57" s="3">
        <v>2</v>
      </c>
      <c r="P57" s="123" t="s">
        <v>51</v>
      </c>
    </row>
    <row r="58" spans="1:16" ht="12.75">
      <c r="A58" s="1" t="s">
        <v>156</v>
      </c>
      <c r="B58" s="7" t="s">
        <v>90</v>
      </c>
      <c r="C58" s="2" t="s">
        <v>161</v>
      </c>
      <c r="D58" s="2">
        <v>29.7</v>
      </c>
      <c r="E58" s="3" t="s">
        <v>55</v>
      </c>
      <c r="F58" s="3"/>
      <c r="G58" s="3">
        <v>520</v>
      </c>
      <c r="H58" s="3">
        <v>132</v>
      </c>
      <c r="I58" s="3">
        <v>27</v>
      </c>
      <c r="J58" s="3">
        <v>1</v>
      </c>
      <c r="K58" s="3">
        <v>83</v>
      </c>
      <c r="L58" s="3">
        <v>34</v>
      </c>
      <c r="M58" s="3">
        <v>93</v>
      </c>
      <c r="N58" s="26">
        <f>H58/G58</f>
        <v>0.25384615384615383</v>
      </c>
      <c r="O58" s="3">
        <v>5</v>
      </c>
      <c r="P58" s="123" t="s">
        <v>56</v>
      </c>
    </row>
    <row r="59" spans="1:16" ht="12.75">
      <c r="A59" s="1" t="s">
        <v>156</v>
      </c>
      <c r="B59" s="7">
        <v>16</v>
      </c>
      <c r="C59" s="2" t="s">
        <v>86</v>
      </c>
      <c r="D59" s="2">
        <v>29.7</v>
      </c>
      <c r="E59" s="3" t="s">
        <v>55</v>
      </c>
      <c r="F59" s="3"/>
      <c r="G59" s="3">
        <v>530</v>
      </c>
      <c r="H59" s="3">
        <v>156</v>
      </c>
      <c r="I59" s="3">
        <v>31</v>
      </c>
      <c r="J59" s="3">
        <v>3</v>
      </c>
      <c r="K59" s="3">
        <v>69</v>
      </c>
      <c r="L59" s="3">
        <v>17</v>
      </c>
      <c r="M59" s="3">
        <v>70</v>
      </c>
      <c r="N59" s="26">
        <f>H59/G59</f>
        <v>0.2943396226415094</v>
      </c>
      <c r="O59" s="3">
        <v>2</v>
      </c>
      <c r="P59" s="123" t="s">
        <v>57</v>
      </c>
    </row>
    <row r="60" spans="1:16" ht="12.75">
      <c r="A60" s="1" t="s">
        <v>156</v>
      </c>
      <c r="B60" s="7">
        <v>6</v>
      </c>
      <c r="C60" s="2" t="s">
        <v>86</v>
      </c>
      <c r="D60" s="2">
        <v>29.7</v>
      </c>
      <c r="E60" s="3" t="s">
        <v>55</v>
      </c>
      <c r="F60" s="3"/>
      <c r="G60" s="3">
        <v>553</v>
      </c>
      <c r="H60" s="3">
        <v>141</v>
      </c>
      <c r="I60" s="3">
        <v>30</v>
      </c>
      <c r="J60" s="3">
        <v>1</v>
      </c>
      <c r="K60" s="3">
        <v>101</v>
      </c>
      <c r="L60" s="3">
        <v>41</v>
      </c>
      <c r="M60" s="3">
        <v>100</v>
      </c>
      <c r="N60" s="3">
        <v>0.254972875226</v>
      </c>
      <c r="O60" s="3">
        <v>7</v>
      </c>
      <c r="P60" s="123" t="s">
        <v>58</v>
      </c>
    </row>
    <row r="61" spans="1:16" ht="12.75">
      <c r="A61" s="136" t="s">
        <v>156</v>
      </c>
      <c r="B61" s="97">
        <f>(B57+B59+B60)/3</f>
        <v>11.666666666666666</v>
      </c>
      <c r="C61" s="137" t="s">
        <v>86</v>
      </c>
      <c r="D61" s="137">
        <v>29.7</v>
      </c>
      <c r="E61" s="135" t="s">
        <v>55</v>
      </c>
      <c r="F61" s="3"/>
      <c r="G61" s="91">
        <f>(G58*0.85+G59*1.15+G60)/3</f>
        <v>534.8333333333334</v>
      </c>
      <c r="H61" s="91">
        <f>(H58*0.85+H59*1.15+H60)/3</f>
        <v>144.2</v>
      </c>
      <c r="I61" s="91">
        <f>(I58*0.85+I59*1.15+I60)/3</f>
        <v>29.53333333333333</v>
      </c>
      <c r="J61" s="91">
        <f>(J58*0.85+J59*1.15+J60)/3</f>
        <v>1.7666666666666666</v>
      </c>
      <c r="K61" s="91">
        <f>(K57+K58*0.85+K59*1.15+K60)/4</f>
        <v>81.475</v>
      </c>
      <c r="L61" s="91">
        <f>(L57+L58*0.85+L59*1.15+L60)/4</f>
        <v>29.862499999999997</v>
      </c>
      <c r="M61" s="91">
        <f>(M57+M58*0.85+M59*1.15+M60)/4</f>
        <v>88.3875</v>
      </c>
      <c r="N61" s="93">
        <f>(N57+N58*0.85+N59*1.15+N60)/4</f>
        <v>0.26605816800824167</v>
      </c>
      <c r="O61" s="91">
        <f>(O57+O58*0.85+O59*1.15+O60)/4</f>
        <v>3.8875</v>
      </c>
      <c r="P61" s="126"/>
    </row>
    <row r="62" spans="1:16" ht="12.75">
      <c r="A62" s="1" t="s">
        <v>104</v>
      </c>
      <c r="B62" s="3">
        <v>12</v>
      </c>
      <c r="C62" s="2" t="s">
        <v>81</v>
      </c>
      <c r="D62" s="2">
        <v>24.2</v>
      </c>
      <c r="E62" s="3" t="s">
        <v>54</v>
      </c>
      <c r="F62" s="3" t="s">
        <v>55</v>
      </c>
      <c r="G62" s="3" t="s">
        <v>90</v>
      </c>
      <c r="H62" s="3" t="s">
        <v>90</v>
      </c>
      <c r="I62" s="3" t="s">
        <v>90</v>
      </c>
      <c r="J62" s="3" t="s">
        <v>90</v>
      </c>
      <c r="K62" s="3">
        <v>77</v>
      </c>
      <c r="L62" s="3">
        <v>25</v>
      </c>
      <c r="M62" s="3">
        <v>100</v>
      </c>
      <c r="N62" s="3">
        <v>0.285</v>
      </c>
      <c r="O62" s="3">
        <v>1</v>
      </c>
      <c r="P62" s="123" t="s">
        <v>51</v>
      </c>
    </row>
    <row r="63" spans="1:16" ht="12.75">
      <c r="A63" s="1" t="s">
        <v>104</v>
      </c>
      <c r="B63" s="8" t="s">
        <v>90</v>
      </c>
      <c r="C63" s="2" t="s">
        <v>81</v>
      </c>
      <c r="D63" s="2">
        <v>24.2</v>
      </c>
      <c r="E63" s="3" t="s">
        <v>54</v>
      </c>
      <c r="F63" s="3"/>
      <c r="G63" s="13">
        <v>603</v>
      </c>
      <c r="H63" s="14">
        <v>168</v>
      </c>
      <c r="I63" s="13">
        <v>41</v>
      </c>
      <c r="J63" s="13">
        <v>1</v>
      </c>
      <c r="K63" s="3">
        <v>77</v>
      </c>
      <c r="L63" s="3">
        <v>24</v>
      </c>
      <c r="M63" s="3">
        <v>100</v>
      </c>
      <c r="N63" s="26">
        <f>H63/G63</f>
        <v>0.27860696517412936</v>
      </c>
      <c r="O63" s="3">
        <v>1</v>
      </c>
      <c r="P63" s="123" t="s">
        <v>56</v>
      </c>
    </row>
    <row r="64" spans="1:16" ht="12.75">
      <c r="A64" s="1" t="s">
        <v>104</v>
      </c>
      <c r="B64" s="8">
        <v>12</v>
      </c>
      <c r="C64" s="2" t="s">
        <v>81</v>
      </c>
      <c r="D64" s="2">
        <v>24.2</v>
      </c>
      <c r="E64" s="3" t="s">
        <v>54</v>
      </c>
      <c r="F64" s="3"/>
      <c r="G64" s="13">
        <v>560</v>
      </c>
      <c r="H64" s="14">
        <v>160</v>
      </c>
      <c r="I64" s="13">
        <v>42</v>
      </c>
      <c r="J64" s="13">
        <v>1</v>
      </c>
      <c r="K64" s="3">
        <v>75</v>
      </c>
      <c r="L64" s="3">
        <v>26</v>
      </c>
      <c r="M64" s="3">
        <v>102</v>
      </c>
      <c r="N64" s="26">
        <f>H64/G64</f>
        <v>0.2857142857142857</v>
      </c>
      <c r="O64" s="3">
        <v>2</v>
      </c>
      <c r="P64" s="123" t="s">
        <v>57</v>
      </c>
    </row>
    <row r="65" spans="1:16" ht="12.75">
      <c r="A65" s="1" t="s">
        <v>104</v>
      </c>
      <c r="B65" s="8">
        <v>14</v>
      </c>
      <c r="C65" s="2" t="s">
        <v>81</v>
      </c>
      <c r="D65" s="2">
        <v>24.2</v>
      </c>
      <c r="E65" s="3" t="s">
        <v>54</v>
      </c>
      <c r="F65" s="3"/>
      <c r="G65" s="13">
        <v>604</v>
      </c>
      <c r="H65" s="14">
        <v>164</v>
      </c>
      <c r="I65" s="13">
        <v>39</v>
      </c>
      <c r="J65" s="13">
        <v>1</v>
      </c>
      <c r="K65" s="3">
        <v>75</v>
      </c>
      <c r="L65" s="3">
        <v>21</v>
      </c>
      <c r="M65" s="3">
        <v>95</v>
      </c>
      <c r="N65" s="23">
        <v>0.271523178808</v>
      </c>
      <c r="O65" s="3">
        <v>1</v>
      </c>
      <c r="P65" s="123" t="s">
        <v>58</v>
      </c>
    </row>
    <row r="66" spans="1:16" ht="12.75">
      <c r="A66" s="136" t="s">
        <v>104</v>
      </c>
      <c r="B66" s="97">
        <f>(B62+B64+B65)/3</f>
        <v>12.666666666666666</v>
      </c>
      <c r="C66" s="137" t="s">
        <v>81</v>
      </c>
      <c r="D66" s="137">
        <v>24.2</v>
      </c>
      <c r="E66" s="135" t="s">
        <v>54</v>
      </c>
      <c r="F66" s="135"/>
      <c r="G66" s="91">
        <f>(G63*0.85+G64*1.15+G65)/3</f>
        <v>586.85</v>
      </c>
      <c r="H66" s="91">
        <f>(H63*0.85+H64*1.15+H65)/3</f>
        <v>163.6</v>
      </c>
      <c r="I66" s="91">
        <f>(I63*0.85+I64*1.15+I65)/3</f>
        <v>40.71666666666667</v>
      </c>
      <c r="J66" s="91">
        <f>(J63*0.85+J64*1.15+J65)/3</f>
        <v>1</v>
      </c>
      <c r="K66" s="91">
        <f>(K62+K63*0.85+K64*1.15+K65)/4</f>
        <v>75.925</v>
      </c>
      <c r="L66" s="91">
        <f>(L62+L63*0.85+L64*1.15+L65)/4</f>
        <v>24.075</v>
      </c>
      <c r="M66" s="91">
        <f>(M62+M63*0.85+M64*1.15+M65)/4</f>
        <v>99.325</v>
      </c>
      <c r="N66" s="93">
        <f>(N62+N63*0.85+N64*1.15+N65)/4</f>
        <v>0.2804776319443596</v>
      </c>
      <c r="O66" s="91">
        <f>(O62+O63*0.85+O64*1.15+O65)/4</f>
        <v>1.2875</v>
      </c>
      <c r="P66" s="126"/>
    </row>
    <row r="67" spans="1:16" ht="12.75">
      <c r="A67" s="1" t="s">
        <v>157</v>
      </c>
      <c r="B67" s="3">
        <v>14</v>
      </c>
      <c r="C67" s="2" t="s">
        <v>21</v>
      </c>
      <c r="D67" s="2">
        <v>27</v>
      </c>
      <c r="E67" s="3" t="s">
        <v>55</v>
      </c>
      <c r="F67" s="3"/>
      <c r="G67" s="3" t="s">
        <v>90</v>
      </c>
      <c r="H67" s="3" t="s">
        <v>90</v>
      </c>
      <c r="I67" s="3" t="s">
        <v>90</v>
      </c>
      <c r="J67" s="3" t="s">
        <v>90</v>
      </c>
      <c r="K67" s="3">
        <v>80</v>
      </c>
      <c r="L67" s="3">
        <v>23</v>
      </c>
      <c r="M67" s="3">
        <v>94</v>
      </c>
      <c r="N67" s="3">
        <v>0.266</v>
      </c>
      <c r="O67" s="3">
        <v>4</v>
      </c>
      <c r="P67" s="123" t="s">
        <v>51</v>
      </c>
    </row>
    <row r="68" spans="1:16" ht="12.75">
      <c r="A68" s="1" t="s">
        <v>157</v>
      </c>
      <c r="B68" s="3" t="s">
        <v>90</v>
      </c>
      <c r="C68" s="2" t="s">
        <v>21</v>
      </c>
      <c r="D68" s="2">
        <v>27</v>
      </c>
      <c r="E68" s="3" t="s">
        <v>55</v>
      </c>
      <c r="F68" s="3"/>
      <c r="G68" s="3">
        <v>604</v>
      </c>
      <c r="H68" s="3">
        <v>162</v>
      </c>
      <c r="I68" s="3">
        <v>38</v>
      </c>
      <c r="J68" s="3">
        <v>1</v>
      </c>
      <c r="K68" s="3">
        <v>78</v>
      </c>
      <c r="L68" s="3">
        <v>25</v>
      </c>
      <c r="M68" s="3">
        <v>94</v>
      </c>
      <c r="N68" s="26">
        <f>H68/G68</f>
        <v>0.2682119205298013</v>
      </c>
      <c r="O68" s="3">
        <v>4</v>
      </c>
      <c r="P68" s="123" t="s">
        <v>56</v>
      </c>
    </row>
    <row r="69" spans="1:16" ht="12.75">
      <c r="A69" s="1" t="s">
        <v>157</v>
      </c>
      <c r="B69" s="3">
        <v>12</v>
      </c>
      <c r="C69" s="2" t="s">
        <v>21</v>
      </c>
      <c r="D69" s="2">
        <v>27</v>
      </c>
      <c r="E69" s="3" t="s">
        <v>55</v>
      </c>
      <c r="F69" s="3"/>
      <c r="G69" s="3">
        <v>607</v>
      </c>
      <c r="H69" s="3">
        <v>163</v>
      </c>
      <c r="I69" s="3">
        <v>35</v>
      </c>
      <c r="J69" s="3">
        <v>1</v>
      </c>
      <c r="K69" s="3">
        <v>76</v>
      </c>
      <c r="L69" s="3">
        <v>27</v>
      </c>
      <c r="M69" s="3">
        <v>101</v>
      </c>
      <c r="N69" s="26">
        <f>H69/G69</f>
        <v>0.2685337726523888</v>
      </c>
      <c r="O69" s="3">
        <v>4</v>
      </c>
      <c r="P69" s="123" t="s">
        <v>57</v>
      </c>
    </row>
    <row r="70" spans="1:16" ht="12.75">
      <c r="A70" s="1" t="s">
        <v>157</v>
      </c>
      <c r="B70" s="3">
        <v>15</v>
      </c>
      <c r="C70" s="2" t="s">
        <v>21</v>
      </c>
      <c r="D70" s="2">
        <v>27</v>
      </c>
      <c r="E70" s="3" t="s">
        <v>55</v>
      </c>
      <c r="F70" s="3"/>
      <c r="G70" s="3">
        <v>613</v>
      </c>
      <c r="H70" s="3">
        <v>158</v>
      </c>
      <c r="I70" s="3">
        <v>36</v>
      </c>
      <c r="J70" s="3">
        <v>0</v>
      </c>
      <c r="K70" s="3">
        <v>77</v>
      </c>
      <c r="L70" s="3">
        <v>26</v>
      </c>
      <c r="M70" s="3">
        <v>92</v>
      </c>
      <c r="N70" s="3">
        <v>0.257748776509</v>
      </c>
      <c r="O70" s="3">
        <v>5</v>
      </c>
      <c r="P70" s="123" t="s">
        <v>58</v>
      </c>
    </row>
    <row r="71" spans="1:16" ht="12.75">
      <c r="A71" s="136" t="s">
        <v>157</v>
      </c>
      <c r="B71" s="97">
        <f>(B67+B69+B70)/3</f>
        <v>13.666666666666666</v>
      </c>
      <c r="C71" s="137" t="s">
        <v>21</v>
      </c>
      <c r="D71" s="137">
        <v>27</v>
      </c>
      <c r="E71" s="135" t="s">
        <v>55</v>
      </c>
      <c r="F71" s="3"/>
      <c r="G71" s="91">
        <f>(G68*0.85+G69*1.15+G70)/3</f>
        <v>608.15</v>
      </c>
      <c r="H71" s="91">
        <f>(H68*0.85+H69*1.15+H70)/3</f>
        <v>161.04999999999998</v>
      </c>
      <c r="I71" s="91">
        <f>(I68*0.85+I69*1.15+I70)/3</f>
        <v>36.18333333333333</v>
      </c>
      <c r="J71" s="91">
        <f>(J68*0.85+J69*1.15+J70)/3</f>
        <v>0.6666666666666666</v>
      </c>
      <c r="K71" s="91">
        <f>(K67+K68*0.85+K69*1.15+K70)/4</f>
        <v>77.675</v>
      </c>
      <c r="L71" s="91">
        <f>(L67+L68*0.85+L69*1.15+L70)/4</f>
        <v>25.325</v>
      </c>
      <c r="M71" s="91">
        <f>(M67+M68*0.85+M69*1.15+M70)/4</f>
        <v>95.51249999999999</v>
      </c>
      <c r="N71" s="93">
        <f>(N67+N68*0.85+N69*1.15+N70)/4</f>
        <v>0.2651356868773946</v>
      </c>
      <c r="O71" s="91">
        <f>(O67+O68*0.85+O69*1.15+O70)/4</f>
        <v>4.25</v>
      </c>
      <c r="P71" s="126"/>
    </row>
    <row r="72" spans="1:16" ht="12.75">
      <c r="A72" s="1" t="s">
        <v>158</v>
      </c>
      <c r="B72" s="7">
        <v>15</v>
      </c>
      <c r="C72" s="2" t="s">
        <v>27</v>
      </c>
      <c r="D72" s="2">
        <v>34</v>
      </c>
      <c r="E72" s="3" t="s">
        <v>55</v>
      </c>
      <c r="F72" s="3"/>
      <c r="G72" s="3" t="s">
        <v>90</v>
      </c>
      <c r="H72" s="3" t="s">
        <v>90</v>
      </c>
      <c r="I72" s="3" t="s">
        <v>90</v>
      </c>
      <c r="J72" s="3" t="s">
        <v>90</v>
      </c>
      <c r="K72" s="3">
        <v>68</v>
      </c>
      <c r="L72" s="3">
        <v>24</v>
      </c>
      <c r="M72" s="3">
        <v>84</v>
      </c>
      <c r="N72" s="3">
        <v>0.276</v>
      </c>
      <c r="O72" s="3">
        <v>4</v>
      </c>
      <c r="P72" s="123" t="s">
        <v>51</v>
      </c>
    </row>
    <row r="73" spans="1:16" ht="12.75">
      <c r="A73" s="1" t="s">
        <v>158</v>
      </c>
      <c r="B73" s="7" t="s">
        <v>90</v>
      </c>
      <c r="C73" s="2" t="s">
        <v>27</v>
      </c>
      <c r="D73" s="2">
        <v>34</v>
      </c>
      <c r="E73" s="3" t="s">
        <v>55</v>
      </c>
      <c r="F73" s="3"/>
      <c r="G73" s="3">
        <v>464</v>
      </c>
      <c r="H73" s="3">
        <v>83</v>
      </c>
      <c r="I73" s="3">
        <v>136</v>
      </c>
      <c r="J73" s="3">
        <v>29</v>
      </c>
      <c r="K73" s="3">
        <v>0</v>
      </c>
      <c r="L73" s="3">
        <v>26</v>
      </c>
      <c r="M73" s="3">
        <v>91</v>
      </c>
      <c r="N73" s="26">
        <f>H73/G73</f>
        <v>0.1788793103448276</v>
      </c>
      <c r="O73" s="3">
        <v>4</v>
      </c>
      <c r="P73" s="123" t="s">
        <v>56</v>
      </c>
    </row>
    <row r="74" spans="1:16" ht="12.75">
      <c r="A74" s="1" t="s">
        <v>158</v>
      </c>
      <c r="B74" s="7">
        <v>14</v>
      </c>
      <c r="C74" s="2" t="s">
        <v>27</v>
      </c>
      <c r="D74" s="2">
        <v>34</v>
      </c>
      <c r="E74" s="3" t="s">
        <v>55</v>
      </c>
      <c r="F74" s="3"/>
      <c r="G74" s="3">
        <v>433</v>
      </c>
      <c r="H74" s="3">
        <v>118</v>
      </c>
      <c r="I74" s="3">
        <v>26</v>
      </c>
      <c r="J74" s="3">
        <v>1</v>
      </c>
      <c r="K74" s="3">
        <v>68</v>
      </c>
      <c r="L74" s="3">
        <v>23</v>
      </c>
      <c r="M74" s="3">
        <v>79</v>
      </c>
      <c r="N74" s="26">
        <f>H74/G74</f>
        <v>0.27251732101616627</v>
      </c>
      <c r="O74" s="3">
        <v>1</v>
      </c>
      <c r="P74" s="123" t="s">
        <v>57</v>
      </c>
    </row>
    <row r="75" spans="1:16" ht="12.75">
      <c r="A75" s="1" t="s">
        <v>158</v>
      </c>
      <c r="B75" s="7">
        <v>10</v>
      </c>
      <c r="C75" s="2" t="s">
        <v>27</v>
      </c>
      <c r="D75" s="2">
        <v>34</v>
      </c>
      <c r="E75" s="3" t="s">
        <v>55</v>
      </c>
      <c r="F75" s="3"/>
      <c r="G75" s="3">
        <v>533</v>
      </c>
      <c r="H75" s="3">
        <v>146</v>
      </c>
      <c r="I75" s="3">
        <v>34</v>
      </c>
      <c r="J75" s="3">
        <v>1</v>
      </c>
      <c r="K75" s="3">
        <v>81</v>
      </c>
      <c r="L75" s="3">
        <v>25</v>
      </c>
      <c r="M75" s="3">
        <v>104</v>
      </c>
      <c r="N75" s="3">
        <v>0.27392120075</v>
      </c>
      <c r="O75" s="3">
        <v>5</v>
      </c>
      <c r="P75" s="123" t="s">
        <v>58</v>
      </c>
    </row>
    <row r="76" spans="1:16" ht="12.75">
      <c r="A76" s="136" t="s">
        <v>158</v>
      </c>
      <c r="B76" s="97">
        <f>(B72+B74+B75)/3</f>
        <v>13</v>
      </c>
      <c r="C76" s="137" t="s">
        <v>27</v>
      </c>
      <c r="D76" s="137">
        <v>34</v>
      </c>
      <c r="E76" s="135" t="s">
        <v>55</v>
      </c>
      <c r="F76" s="3"/>
      <c r="G76" s="91">
        <f>(G73*0.85+G74*1.15+G75)/3</f>
        <v>475.1166666666666</v>
      </c>
      <c r="H76" s="91">
        <f>(H73*0.85+H74*1.15+H75)/3</f>
        <v>117.41666666666667</v>
      </c>
      <c r="I76" s="91">
        <f>(I73*0.85+I74*1.15+I75)/3</f>
        <v>59.833333333333336</v>
      </c>
      <c r="J76" s="91">
        <f>(J73*0.85+J74*1.15+J75)/3</f>
        <v>8.933333333333332</v>
      </c>
      <c r="K76" s="91">
        <f>(K72+K73*0.85+K74*1.15+K75)/4</f>
        <v>56.8</v>
      </c>
      <c r="L76" s="91">
        <f>(L72+L73*0.85+L74*1.15+L75)/4</f>
        <v>24.3875</v>
      </c>
      <c r="M76" s="91">
        <f>(M72+M73*0.85+M74*1.15+M75)/4</f>
        <v>89.05</v>
      </c>
      <c r="N76" s="93">
        <f>(N72+N73*0.85+N74*1.15+N75)/4</f>
        <v>0.25384088342792366</v>
      </c>
      <c r="O76" s="91">
        <f>(O72+O73*0.85+O74*1.15+O75)/4</f>
        <v>3.3875</v>
      </c>
      <c r="P76" s="126"/>
    </row>
    <row r="77" spans="1:16" ht="12.75">
      <c r="A77" s="1" t="s">
        <v>159</v>
      </c>
      <c r="B77" s="7">
        <v>17</v>
      </c>
      <c r="C77" s="2" t="s">
        <v>72</v>
      </c>
      <c r="D77" s="2">
        <v>26.3</v>
      </c>
      <c r="E77" s="3" t="s">
        <v>55</v>
      </c>
      <c r="F77" s="3"/>
      <c r="G77" s="3" t="s">
        <v>90</v>
      </c>
      <c r="H77" s="3" t="s">
        <v>90</v>
      </c>
      <c r="I77" s="3" t="s">
        <v>90</v>
      </c>
      <c r="J77" s="3" t="s">
        <v>90</v>
      </c>
      <c r="K77" s="3">
        <v>70</v>
      </c>
      <c r="L77" s="3">
        <v>15</v>
      </c>
      <c r="M77" s="3">
        <v>90</v>
      </c>
      <c r="N77" s="3">
        <v>0.291</v>
      </c>
      <c r="O77" s="3">
        <v>0</v>
      </c>
      <c r="P77" s="123" t="s">
        <v>51</v>
      </c>
    </row>
    <row r="78" spans="1:16" ht="12.75">
      <c r="A78" s="1" t="s">
        <v>159</v>
      </c>
      <c r="B78" s="7" t="s">
        <v>90</v>
      </c>
      <c r="C78" s="2" t="s">
        <v>72</v>
      </c>
      <c r="D78" s="2">
        <v>26.3</v>
      </c>
      <c r="E78" s="3" t="s">
        <v>55</v>
      </c>
      <c r="F78" s="3"/>
      <c r="G78" s="3">
        <v>551</v>
      </c>
      <c r="H78" s="3">
        <v>162</v>
      </c>
      <c r="I78" s="3">
        <v>33</v>
      </c>
      <c r="J78" s="3">
        <v>0</v>
      </c>
      <c r="K78" s="3">
        <v>68</v>
      </c>
      <c r="L78" s="3">
        <v>15</v>
      </c>
      <c r="M78" s="3">
        <v>86</v>
      </c>
      <c r="N78" s="26">
        <f>H78/G78</f>
        <v>0.294010889292196</v>
      </c>
      <c r="O78" s="3">
        <v>1</v>
      </c>
      <c r="P78" s="123" t="s">
        <v>56</v>
      </c>
    </row>
    <row r="79" spans="1:16" ht="12.75">
      <c r="A79" s="1" t="s">
        <v>159</v>
      </c>
      <c r="B79" s="7">
        <v>11</v>
      </c>
      <c r="C79" s="2" t="s">
        <v>72</v>
      </c>
      <c r="D79" s="2">
        <v>26.3</v>
      </c>
      <c r="E79" s="3" t="s">
        <v>55</v>
      </c>
      <c r="F79" s="3"/>
      <c r="G79" s="3">
        <v>524</v>
      </c>
      <c r="H79" s="3">
        <v>161</v>
      </c>
      <c r="I79" s="3">
        <v>35</v>
      </c>
      <c r="J79" s="3">
        <v>1</v>
      </c>
      <c r="K79" s="3">
        <v>81</v>
      </c>
      <c r="L79" s="3">
        <v>15</v>
      </c>
      <c r="M79" s="3">
        <v>75</v>
      </c>
      <c r="N79" s="26">
        <f>H79/G79</f>
        <v>0.30725190839694655</v>
      </c>
      <c r="O79" s="3">
        <v>0</v>
      </c>
      <c r="P79" s="123" t="s">
        <v>57</v>
      </c>
    </row>
    <row r="80" spans="1:16" ht="12.75">
      <c r="A80" s="1" t="s">
        <v>159</v>
      </c>
      <c r="B80" s="7">
        <v>13</v>
      </c>
      <c r="C80" s="2" t="s">
        <v>72</v>
      </c>
      <c r="D80" s="2">
        <v>26.3</v>
      </c>
      <c r="E80" s="3" t="s">
        <v>55</v>
      </c>
      <c r="F80" s="3"/>
      <c r="G80" s="3">
        <v>553</v>
      </c>
      <c r="H80" s="3">
        <v>159</v>
      </c>
      <c r="I80" s="3">
        <v>34</v>
      </c>
      <c r="J80" s="3">
        <v>1</v>
      </c>
      <c r="K80" s="3">
        <v>73</v>
      </c>
      <c r="L80" s="3">
        <v>18</v>
      </c>
      <c r="M80" s="3">
        <v>91</v>
      </c>
      <c r="N80" s="3">
        <v>0.287522603978</v>
      </c>
      <c r="O80" s="3">
        <v>0</v>
      </c>
      <c r="P80" s="123" t="s">
        <v>58</v>
      </c>
    </row>
    <row r="81" spans="1:16" ht="12.75">
      <c r="A81" s="136" t="s">
        <v>159</v>
      </c>
      <c r="B81" s="97">
        <f>(B77+B79+B80)/3</f>
        <v>13.666666666666666</v>
      </c>
      <c r="C81" s="137" t="s">
        <v>72</v>
      </c>
      <c r="D81" s="137">
        <v>26.3</v>
      </c>
      <c r="E81" s="135" t="s">
        <v>55</v>
      </c>
      <c r="F81" s="3"/>
      <c r="G81" s="91">
        <f>(G78*0.85+G79*1.15+G80)/3</f>
        <v>541.3166666666666</v>
      </c>
      <c r="H81" s="91">
        <f>(H78*0.85+H79*1.15+H80)/3</f>
        <v>160.61666666666665</v>
      </c>
      <c r="I81" s="91">
        <f>(I78*0.85+I79*1.15+I80)/3</f>
        <v>34.1</v>
      </c>
      <c r="J81" s="91">
        <f>(J78*0.85+J79*1.15+J80)/3</f>
        <v>0.7166666666666667</v>
      </c>
      <c r="K81" s="91">
        <f>(K77+K78*0.85+K79*1.15+K80)/4</f>
        <v>73.4875</v>
      </c>
      <c r="L81" s="91">
        <f>(L77+L78*0.85+L79*1.15+L80)/4</f>
        <v>15.75</v>
      </c>
      <c r="M81" s="91">
        <f>(M77+M78*0.85+M79*1.15+M80)/4</f>
        <v>85.0875</v>
      </c>
      <c r="N81" s="93">
        <f>(N77+N78*0.85+N79*1.15+N80)/4</f>
        <v>0.2954428886332138</v>
      </c>
      <c r="O81" s="91">
        <f>(O77+O78*0.85+O79*1.15+O80)/4</f>
        <v>0.2125</v>
      </c>
      <c r="P81" s="126"/>
    </row>
    <row r="82" spans="1:16" ht="12.75">
      <c r="A82" s="71" t="s">
        <v>162</v>
      </c>
      <c r="B82" s="34">
        <v>20</v>
      </c>
      <c r="C82" s="33" t="s">
        <v>8</v>
      </c>
      <c r="D82" s="33">
        <v>32.1</v>
      </c>
      <c r="E82" s="34" t="s">
        <v>55</v>
      </c>
      <c r="F82" s="34"/>
      <c r="G82" s="3" t="s">
        <v>90</v>
      </c>
      <c r="H82" s="3" t="s">
        <v>90</v>
      </c>
      <c r="I82" s="3" t="s">
        <v>90</v>
      </c>
      <c r="J82" s="3" t="s">
        <v>90</v>
      </c>
      <c r="K82" s="34">
        <v>68</v>
      </c>
      <c r="L82" s="34">
        <v>18</v>
      </c>
      <c r="M82" s="34">
        <v>74</v>
      </c>
      <c r="N82" s="34">
        <v>0.268</v>
      </c>
      <c r="O82" s="34">
        <v>4</v>
      </c>
      <c r="P82" s="123" t="s">
        <v>51</v>
      </c>
    </row>
    <row r="83" spans="1:16" ht="12.75">
      <c r="A83" s="71" t="s">
        <v>162</v>
      </c>
      <c r="B83" s="3" t="s">
        <v>90</v>
      </c>
      <c r="C83" s="2" t="s">
        <v>34</v>
      </c>
      <c r="D83" s="33">
        <v>32.1</v>
      </c>
      <c r="E83" s="34" t="s">
        <v>55</v>
      </c>
      <c r="F83" s="3"/>
      <c r="G83" s="3">
        <v>521</v>
      </c>
      <c r="H83" s="3">
        <v>139</v>
      </c>
      <c r="I83" s="3">
        <v>40</v>
      </c>
      <c r="J83" s="3">
        <v>0</v>
      </c>
      <c r="K83" s="3">
        <v>74</v>
      </c>
      <c r="L83" s="3">
        <v>18</v>
      </c>
      <c r="M83" s="3">
        <v>76</v>
      </c>
      <c r="N83" s="26">
        <f>H83/G83</f>
        <v>0.2667946257197697</v>
      </c>
      <c r="O83" s="3">
        <v>3</v>
      </c>
      <c r="P83" s="123" t="s">
        <v>56</v>
      </c>
    </row>
    <row r="84" spans="1:16" ht="12.75">
      <c r="A84" s="71" t="s">
        <v>162</v>
      </c>
      <c r="B84" s="3">
        <v>7</v>
      </c>
      <c r="C84" s="33" t="s">
        <v>8</v>
      </c>
      <c r="D84" s="33">
        <v>32.1</v>
      </c>
      <c r="E84" s="34" t="s">
        <v>55</v>
      </c>
      <c r="F84" s="3"/>
      <c r="G84" s="3">
        <v>540</v>
      </c>
      <c r="H84" s="3">
        <v>153</v>
      </c>
      <c r="I84" s="3">
        <v>49</v>
      </c>
      <c r="J84" s="3">
        <v>1</v>
      </c>
      <c r="K84" s="3">
        <v>93</v>
      </c>
      <c r="L84" s="3">
        <v>20</v>
      </c>
      <c r="M84" s="3">
        <v>104</v>
      </c>
      <c r="N84" s="26">
        <f>H84/G84</f>
        <v>0.2833333333333333</v>
      </c>
      <c r="O84" s="3">
        <v>3</v>
      </c>
      <c r="P84" s="123" t="s">
        <v>57</v>
      </c>
    </row>
    <row r="85" spans="1:16" ht="12.75">
      <c r="A85" s="71" t="s">
        <v>162</v>
      </c>
      <c r="B85" s="3">
        <v>16</v>
      </c>
      <c r="C85" s="33" t="s">
        <v>8</v>
      </c>
      <c r="D85" s="33">
        <v>32.1</v>
      </c>
      <c r="E85" s="34" t="s">
        <v>55</v>
      </c>
      <c r="F85" s="3"/>
      <c r="G85" s="3">
        <v>549</v>
      </c>
      <c r="H85" s="3">
        <v>151</v>
      </c>
      <c r="I85" s="3">
        <v>39</v>
      </c>
      <c r="J85" s="3">
        <v>1</v>
      </c>
      <c r="K85" s="3">
        <v>75</v>
      </c>
      <c r="L85" s="3">
        <v>24</v>
      </c>
      <c r="M85" s="3">
        <v>78</v>
      </c>
      <c r="N85" s="3">
        <v>0.275045537341</v>
      </c>
      <c r="O85" s="3">
        <v>3</v>
      </c>
      <c r="P85" s="123" t="s">
        <v>58</v>
      </c>
    </row>
    <row r="86" spans="1:16" ht="12.75">
      <c r="A86" s="147" t="s">
        <v>162</v>
      </c>
      <c r="B86" s="97">
        <f>(B82+B84+B85)/3</f>
        <v>14.333333333333334</v>
      </c>
      <c r="C86" s="148" t="s">
        <v>8</v>
      </c>
      <c r="D86" s="148">
        <v>32.1</v>
      </c>
      <c r="E86" s="149" t="s">
        <v>55</v>
      </c>
      <c r="F86" s="3"/>
      <c r="G86" s="91">
        <f>(G83*0.85+G84*1.15+G85)/3</f>
        <v>537.6166666666667</v>
      </c>
      <c r="H86" s="91">
        <f>(H83*0.85+H84*1.15+H85)/3</f>
        <v>148.36666666666665</v>
      </c>
      <c r="I86" s="91">
        <f>(I83*0.85+I84*1.15+I85)/3</f>
        <v>43.11666666666667</v>
      </c>
      <c r="J86" s="91">
        <f>(J83*0.85+J84*1.15+J85)/3</f>
        <v>0.7166666666666667</v>
      </c>
      <c r="K86" s="91">
        <f>(K82+K83*0.85+K84*1.15+K85)/4</f>
        <v>78.2125</v>
      </c>
      <c r="L86" s="91">
        <f>(L82+L83*0.85+L84*1.15+L85)/4</f>
        <v>20.075</v>
      </c>
      <c r="M86" s="91">
        <f>(M82+M83*0.85+M84*1.15+M85)/4</f>
        <v>84.05</v>
      </c>
      <c r="N86" s="93">
        <f>(N82+N83*0.85+N84*1.15+N85)/4</f>
        <v>0.2739135756340344</v>
      </c>
      <c r="O86" s="91">
        <f>(O82+O83*0.85+O84*1.15+O85)/4</f>
        <v>3.25</v>
      </c>
      <c r="P86" s="126"/>
    </row>
    <row r="87" spans="1:16" ht="12.75">
      <c r="A87" s="1" t="s">
        <v>88</v>
      </c>
      <c r="B87" s="3">
        <v>16</v>
      </c>
      <c r="C87" s="2" t="s">
        <v>86</v>
      </c>
      <c r="D87" s="2">
        <v>30.7</v>
      </c>
      <c r="E87" s="3" t="s">
        <v>63</v>
      </c>
      <c r="F87" s="3" t="s">
        <v>55</v>
      </c>
      <c r="G87" s="3" t="s">
        <v>90</v>
      </c>
      <c r="H87" s="3" t="s">
        <v>90</v>
      </c>
      <c r="I87" s="3" t="s">
        <v>90</v>
      </c>
      <c r="J87" s="3" t="s">
        <v>90</v>
      </c>
      <c r="K87" s="3">
        <v>81</v>
      </c>
      <c r="L87" s="3">
        <v>16</v>
      </c>
      <c r="M87" s="3">
        <v>78</v>
      </c>
      <c r="N87" s="3">
        <v>0.29</v>
      </c>
      <c r="O87" s="3">
        <v>3</v>
      </c>
      <c r="P87" s="123" t="s">
        <v>51</v>
      </c>
    </row>
    <row r="88" spans="1:16" ht="12.75">
      <c r="A88" s="1" t="s">
        <v>88</v>
      </c>
      <c r="B88" s="3" t="s">
        <v>90</v>
      </c>
      <c r="C88" s="2" t="s">
        <v>86</v>
      </c>
      <c r="D88" s="2">
        <v>30.7</v>
      </c>
      <c r="E88" s="3" t="s">
        <v>55</v>
      </c>
      <c r="F88" s="3"/>
      <c r="G88" s="3">
        <v>613</v>
      </c>
      <c r="H88" s="124">
        <v>179</v>
      </c>
      <c r="I88" s="124">
        <v>39</v>
      </c>
      <c r="J88" s="124">
        <v>2</v>
      </c>
      <c r="K88" s="3">
        <v>88</v>
      </c>
      <c r="L88" s="3">
        <v>20</v>
      </c>
      <c r="M88" s="3">
        <v>89</v>
      </c>
      <c r="N88" s="23">
        <f>H88/G88</f>
        <v>0.29200652528548127</v>
      </c>
      <c r="O88" s="3">
        <v>4</v>
      </c>
      <c r="P88" s="123" t="s">
        <v>56</v>
      </c>
    </row>
    <row r="89" spans="1:16" ht="12.75">
      <c r="A89" s="1" t="s">
        <v>88</v>
      </c>
      <c r="B89" s="3">
        <v>17</v>
      </c>
      <c r="C89" s="2" t="s">
        <v>86</v>
      </c>
      <c r="D89" s="2">
        <v>30.7</v>
      </c>
      <c r="E89" s="3" t="s">
        <v>63</v>
      </c>
      <c r="F89" s="3"/>
      <c r="G89" s="3">
        <v>582</v>
      </c>
      <c r="H89" s="3">
        <v>167</v>
      </c>
      <c r="I89" s="3">
        <v>34</v>
      </c>
      <c r="J89" s="3">
        <v>2</v>
      </c>
      <c r="K89" s="3">
        <v>81</v>
      </c>
      <c r="L89" s="3">
        <v>16</v>
      </c>
      <c r="M89" s="3">
        <v>79</v>
      </c>
      <c r="N89" s="26">
        <f>H89/G89</f>
        <v>0.2869415807560137</v>
      </c>
      <c r="O89" s="3">
        <v>4</v>
      </c>
      <c r="P89" s="123" t="s">
        <v>57</v>
      </c>
    </row>
    <row r="90" spans="1:16" ht="12.75">
      <c r="A90" s="1" t="s">
        <v>88</v>
      </c>
      <c r="B90" s="3">
        <v>18</v>
      </c>
      <c r="C90" s="2" t="s">
        <v>86</v>
      </c>
      <c r="D90" s="2">
        <v>30.7</v>
      </c>
      <c r="E90" s="3" t="s">
        <v>63</v>
      </c>
      <c r="F90" s="3"/>
      <c r="G90" s="3">
        <v>545</v>
      </c>
      <c r="H90" s="3">
        <v>155</v>
      </c>
      <c r="I90" s="3">
        <v>33</v>
      </c>
      <c r="J90" s="3">
        <v>2</v>
      </c>
      <c r="K90" s="3">
        <v>73</v>
      </c>
      <c r="L90" s="3">
        <v>18</v>
      </c>
      <c r="M90" s="3">
        <v>70</v>
      </c>
      <c r="N90" s="3">
        <v>0.284403669725</v>
      </c>
      <c r="O90" s="3">
        <v>2</v>
      </c>
      <c r="P90" s="123" t="s">
        <v>58</v>
      </c>
    </row>
    <row r="91" spans="1:16" ht="12.75">
      <c r="A91" s="136" t="s">
        <v>88</v>
      </c>
      <c r="B91" s="97">
        <f>(B87+B89+B90)/3</f>
        <v>17</v>
      </c>
      <c r="C91" s="137" t="s">
        <v>86</v>
      </c>
      <c r="D91" s="137">
        <v>30.7</v>
      </c>
      <c r="E91" s="135" t="s">
        <v>55</v>
      </c>
      <c r="F91" s="3"/>
      <c r="G91" s="91">
        <f>(G88*0.85+G89*1.15+G90)/3</f>
        <v>578.4499999999999</v>
      </c>
      <c r="H91" s="91">
        <f>(H88*0.85+H89*1.15+H90)/3</f>
        <v>166.4</v>
      </c>
      <c r="I91" s="91">
        <f>(I88*0.85+I89*1.15+I90)/3</f>
        <v>35.083333333333336</v>
      </c>
      <c r="J91" s="91">
        <f>(J88*0.85+J89*1.15+J90)/3</f>
        <v>2</v>
      </c>
      <c r="K91" s="91">
        <f>(K87+K88*0.85+K89*1.15+K90)/4</f>
        <v>80.4875</v>
      </c>
      <c r="L91" s="91">
        <f>(L87+L88*0.85+L89*1.15+L90)/4</f>
        <v>17.35</v>
      </c>
      <c r="M91" s="91">
        <f>(M87+M88*0.85+M89*1.15+M90)/4</f>
        <v>78.625</v>
      </c>
      <c r="N91" s="93">
        <f>(N87+N88*0.85+N89*1.15+N90)/4</f>
        <v>0.2881480085217687</v>
      </c>
      <c r="O91" s="91">
        <f>(O87+O88*0.85+O89*1.15+O90)/4</f>
        <v>3.25</v>
      </c>
      <c r="P91" s="126"/>
    </row>
    <row r="92" spans="1:16" ht="12.75">
      <c r="A92" s="28" t="s">
        <v>160</v>
      </c>
      <c r="B92" s="7">
        <v>19</v>
      </c>
      <c r="C92" s="29" t="s">
        <v>115</v>
      </c>
      <c r="D92" s="29">
        <v>31</v>
      </c>
      <c r="E92" s="30" t="s">
        <v>55</v>
      </c>
      <c r="F92" s="30" t="s">
        <v>35</v>
      </c>
      <c r="G92" s="3" t="s">
        <v>90</v>
      </c>
      <c r="H92" s="3" t="s">
        <v>90</v>
      </c>
      <c r="I92" s="3" t="s">
        <v>90</v>
      </c>
      <c r="J92" s="3" t="s">
        <v>90</v>
      </c>
      <c r="K92" s="30">
        <v>75</v>
      </c>
      <c r="L92" s="30">
        <v>22</v>
      </c>
      <c r="M92" s="30">
        <v>85</v>
      </c>
      <c r="N92" s="30">
        <v>0.26</v>
      </c>
      <c r="O92" s="30">
        <v>2</v>
      </c>
      <c r="P92" s="123" t="s">
        <v>51</v>
      </c>
    </row>
    <row r="93" spans="1:16" ht="12.75">
      <c r="A93" s="28" t="s">
        <v>160</v>
      </c>
      <c r="B93" s="7" t="s">
        <v>90</v>
      </c>
      <c r="C93" s="29" t="s">
        <v>115</v>
      </c>
      <c r="D93" s="29">
        <v>31</v>
      </c>
      <c r="E93" s="30" t="s">
        <v>55</v>
      </c>
      <c r="F93" s="3"/>
      <c r="G93" s="30">
        <v>530</v>
      </c>
      <c r="H93" s="30">
        <v>136</v>
      </c>
      <c r="I93" s="3">
        <v>29</v>
      </c>
      <c r="J93" s="3">
        <v>4</v>
      </c>
      <c r="K93" s="3">
        <v>67</v>
      </c>
      <c r="L93" s="3">
        <v>21</v>
      </c>
      <c r="M93" s="3">
        <v>80</v>
      </c>
      <c r="N93" s="26">
        <f>H93/G93</f>
        <v>0.25660377358490566</v>
      </c>
      <c r="O93" s="3">
        <v>1</v>
      </c>
      <c r="P93" s="123" t="s">
        <v>56</v>
      </c>
    </row>
    <row r="94" spans="1:16" ht="12.75">
      <c r="A94" s="28" t="s">
        <v>160</v>
      </c>
      <c r="B94" s="7">
        <v>42</v>
      </c>
      <c r="C94" s="29" t="s">
        <v>115</v>
      </c>
      <c r="D94" s="29">
        <v>31</v>
      </c>
      <c r="E94" s="30" t="s">
        <v>55</v>
      </c>
      <c r="F94" s="3"/>
      <c r="G94" s="3">
        <v>424</v>
      </c>
      <c r="H94" s="3">
        <v>116</v>
      </c>
      <c r="I94" s="3">
        <v>26</v>
      </c>
      <c r="J94" s="3">
        <v>3</v>
      </c>
      <c r="K94" s="3">
        <v>58</v>
      </c>
      <c r="L94" s="3">
        <v>18</v>
      </c>
      <c r="M94" s="3">
        <v>69</v>
      </c>
      <c r="N94" s="26">
        <f>H94/G94</f>
        <v>0.27358490566037735</v>
      </c>
      <c r="O94" s="3">
        <v>4</v>
      </c>
      <c r="P94" s="123" t="s">
        <v>57</v>
      </c>
    </row>
    <row r="95" spans="1:16" ht="12.75">
      <c r="A95" s="28" t="s">
        <v>160</v>
      </c>
      <c r="B95" s="7">
        <v>19</v>
      </c>
      <c r="C95" s="29" t="s">
        <v>115</v>
      </c>
      <c r="D95" s="29">
        <v>31</v>
      </c>
      <c r="E95" s="30" t="s">
        <v>55</v>
      </c>
      <c r="F95" s="3"/>
      <c r="G95" s="3">
        <v>582</v>
      </c>
      <c r="H95" s="3">
        <v>146</v>
      </c>
      <c r="I95" s="3">
        <v>30</v>
      </c>
      <c r="J95" s="3">
        <v>4</v>
      </c>
      <c r="K95" s="3">
        <v>77</v>
      </c>
      <c r="L95" s="3">
        <v>22</v>
      </c>
      <c r="M95" s="3">
        <v>87</v>
      </c>
      <c r="N95" s="3">
        <v>0.250859106529</v>
      </c>
      <c r="O95" s="3">
        <v>4</v>
      </c>
      <c r="P95" s="123" t="s">
        <v>58</v>
      </c>
    </row>
    <row r="96" spans="1:16" ht="12.75">
      <c r="A96" s="142" t="s">
        <v>160</v>
      </c>
      <c r="B96" s="97">
        <f>(B92+B94+B95)/3</f>
        <v>26.666666666666668</v>
      </c>
      <c r="C96" s="143" t="s">
        <v>115</v>
      </c>
      <c r="D96" s="143">
        <v>31</v>
      </c>
      <c r="E96" s="155" t="s">
        <v>55</v>
      </c>
      <c r="F96" s="3"/>
      <c r="G96" s="91">
        <f>(G93*0.85+G94*1.15+G95)/3</f>
        <v>506.7</v>
      </c>
      <c r="H96" s="91">
        <f>(H93*0.85+H94*1.15+H95)/3</f>
        <v>131.66666666666666</v>
      </c>
      <c r="I96" s="91">
        <f>(I93*0.85+I94*1.15+I95)/3</f>
        <v>28.183333333333334</v>
      </c>
      <c r="J96" s="91">
        <f>(J93*0.85+J94*1.15+J95)/3</f>
        <v>3.6166666666666667</v>
      </c>
      <c r="K96" s="91">
        <f>(K92+K93*0.85+K94*1.15+K95)/4</f>
        <v>68.9125</v>
      </c>
      <c r="L96" s="91">
        <f>(L92+L93*0.85+L94*1.15+L95)/4</f>
        <v>20.6375</v>
      </c>
      <c r="M96" s="91">
        <f>(M92+M93*0.85+M94*1.15+M95)/4</f>
        <v>79.8375</v>
      </c>
      <c r="N96" s="93">
        <f>(N92+N93*0.85+N94*1.15+N95)/4</f>
        <v>0.2608987388964009</v>
      </c>
      <c r="O96" s="91">
        <f>(O92+O93*0.85+O94*1.15+O95)/4</f>
        <v>2.8625</v>
      </c>
      <c r="P96" s="12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333"/>
  <sheetViews>
    <sheetView workbookViewId="0" topLeftCell="A1">
      <pane ySplit="1" topLeftCell="BM159" activePane="bottomLeft" state="frozen"/>
      <selection pane="topLeft" activeCell="A1" sqref="A1"/>
      <selection pane="bottomLeft" activeCell="L176" sqref="L176"/>
    </sheetView>
  </sheetViews>
  <sheetFormatPr defaultColWidth="9.140625" defaultRowHeight="12.75"/>
  <cols>
    <col min="1" max="1" width="22.28125" style="0" bestFit="1" customWidth="1"/>
    <col min="16" max="16" width="10.140625" style="0" customWidth="1"/>
  </cols>
  <sheetData>
    <row r="1" spans="1:16" ht="25.5">
      <c r="A1" s="10" t="s">
        <v>41</v>
      </c>
      <c r="B1" s="53" t="s">
        <v>40</v>
      </c>
      <c r="C1" s="11" t="s">
        <v>42</v>
      </c>
      <c r="D1" s="11" t="s">
        <v>43</v>
      </c>
      <c r="E1" s="11" t="s">
        <v>44</v>
      </c>
      <c r="F1" s="49" t="s">
        <v>45</v>
      </c>
      <c r="G1" s="49" t="s">
        <v>52</v>
      </c>
      <c r="H1" s="49" t="s">
        <v>53</v>
      </c>
      <c r="I1" s="49" t="s">
        <v>54</v>
      </c>
      <c r="J1" s="49" t="s">
        <v>55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  <c r="P1" s="49" t="s">
        <v>95</v>
      </c>
    </row>
    <row r="2" spans="1:16" ht="12.75">
      <c r="A2" s="1" t="s">
        <v>149</v>
      </c>
      <c r="B2" s="7">
        <v>6</v>
      </c>
      <c r="C2" s="2" t="s">
        <v>34</v>
      </c>
      <c r="D2" s="2">
        <v>23</v>
      </c>
      <c r="E2" s="3" t="s">
        <v>55</v>
      </c>
      <c r="F2" s="3" t="s">
        <v>35</v>
      </c>
      <c r="G2" s="3" t="s">
        <v>90</v>
      </c>
      <c r="H2" s="3" t="s">
        <v>90</v>
      </c>
      <c r="I2" s="3" t="s">
        <v>90</v>
      </c>
      <c r="J2" s="3" t="s">
        <v>90</v>
      </c>
      <c r="K2" s="3">
        <v>101</v>
      </c>
      <c r="L2" s="3">
        <v>32</v>
      </c>
      <c r="M2" s="3">
        <v>108</v>
      </c>
      <c r="N2" s="23">
        <v>0.318</v>
      </c>
      <c r="O2" s="3">
        <v>2</v>
      </c>
      <c r="P2" s="123" t="s">
        <v>51</v>
      </c>
    </row>
    <row r="3" spans="1:16" ht="12.75">
      <c r="A3" s="1" t="s">
        <v>149</v>
      </c>
      <c r="B3" s="7" t="s">
        <v>90</v>
      </c>
      <c r="C3" s="2" t="s">
        <v>34</v>
      </c>
      <c r="D3" s="2">
        <v>23</v>
      </c>
      <c r="E3" s="3" t="s">
        <v>35</v>
      </c>
      <c r="F3" s="3"/>
      <c r="G3" s="3">
        <v>604</v>
      </c>
      <c r="H3" s="3">
        <v>189</v>
      </c>
      <c r="I3" s="3">
        <v>41</v>
      </c>
      <c r="J3" s="3">
        <v>2</v>
      </c>
      <c r="K3" s="3">
        <v>98</v>
      </c>
      <c r="L3" s="3">
        <v>35</v>
      </c>
      <c r="M3" s="3">
        <v>105</v>
      </c>
      <c r="N3" s="26">
        <f>H3/G3</f>
        <v>0.3129139072847682</v>
      </c>
      <c r="O3" s="3">
        <v>4</v>
      </c>
      <c r="P3" s="123" t="s">
        <v>56</v>
      </c>
    </row>
    <row r="4" spans="1:16" ht="12.75">
      <c r="A4" s="1" t="s">
        <v>149</v>
      </c>
      <c r="B4" s="7">
        <v>1</v>
      </c>
      <c r="C4" s="2" t="s">
        <v>34</v>
      </c>
      <c r="D4" s="2">
        <v>23</v>
      </c>
      <c r="E4" s="3" t="s">
        <v>35</v>
      </c>
      <c r="F4" s="3"/>
      <c r="G4" s="3">
        <v>626</v>
      </c>
      <c r="H4" s="3">
        <v>200</v>
      </c>
      <c r="I4" s="3">
        <v>36</v>
      </c>
      <c r="J4" s="3">
        <v>2</v>
      </c>
      <c r="K4" s="3">
        <v>112</v>
      </c>
      <c r="L4" s="3">
        <v>39</v>
      </c>
      <c r="M4" s="3">
        <v>131</v>
      </c>
      <c r="N4" s="26">
        <f>H4/G4</f>
        <v>0.3194888178913738</v>
      </c>
      <c r="O4" s="3">
        <v>3</v>
      </c>
      <c r="P4" s="123" t="s">
        <v>57</v>
      </c>
    </row>
    <row r="5" spans="1:16" ht="12.75">
      <c r="A5" s="1" t="s">
        <v>149</v>
      </c>
      <c r="B5" s="7">
        <v>1</v>
      </c>
      <c r="C5" s="2" t="s">
        <v>34</v>
      </c>
      <c r="D5" s="2">
        <v>23</v>
      </c>
      <c r="E5" s="3" t="s">
        <v>35</v>
      </c>
      <c r="F5" s="3"/>
      <c r="G5" s="3">
        <v>623</v>
      </c>
      <c r="H5" s="3">
        <v>209</v>
      </c>
      <c r="I5" s="3">
        <v>47</v>
      </c>
      <c r="J5" s="3">
        <v>2</v>
      </c>
      <c r="K5" s="3">
        <v>105</v>
      </c>
      <c r="L5" s="3">
        <v>36</v>
      </c>
      <c r="M5" s="3">
        <v>105</v>
      </c>
      <c r="N5" s="23">
        <v>0.335473515249</v>
      </c>
      <c r="O5" s="3">
        <v>1</v>
      </c>
      <c r="P5" s="123" t="s">
        <v>58</v>
      </c>
    </row>
    <row r="6" spans="1:16" ht="12.75">
      <c r="A6" s="136" t="s">
        <v>149</v>
      </c>
      <c r="B6" s="97">
        <f>(B2+B4+B5)/3</f>
        <v>2.6666666666666665</v>
      </c>
      <c r="C6" s="137" t="s">
        <v>34</v>
      </c>
      <c r="D6" s="137">
        <v>23</v>
      </c>
      <c r="E6" s="135" t="s">
        <v>35</v>
      </c>
      <c r="F6" s="3"/>
      <c r="G6" s="91">
        <f>(G3*0.85+G4*1.15+G5)/3</f>
        <v>618.7666666666667</v>
      </c>
      <c r="H6" s="91">
        <f>(H3*0.85+H4*1.15+H5)/3</f>
        <v>199.88333333333333</v>
      </c>
      <c r="I6" s="91">
        <f>(I3*0.85+I4*1.15+I5)/3</f>
        <v>41.083333333333336</v>
      </c>
      <c r="J6" s="91">
        <f>(J3*0.85+J4*1.15+J5)/3</f>
        <v>2</v>
      </c>
      <c r="K6" s="91">
        <f>(K2+K3*0.85+K4*1.15+K5)/4</f>
        <v>104.525</v>
      </c>
      <c r="L6" s="91">
        <f>(L2+L3*0.85+L4*1.15+L5)/4</f>
        <v>35.65</v>
      </c>
      <c r="M6" s="91">
        <f>(M2+M3*0.85+M4*1.15+M5)/4</f>
        <v>113.225</v>
      </c>
      <c r="N6" s="93">
        <f>(N2+N3*0.85+N4*1.15+N5)/4</f>
        <v>0.3217156192540332</v>
      </c>
      <c r="O6" s="91">
        <f>(O2+O3*0.85+O4*1.15+O5)/4</f>
        <v>2.4625</v>
      </c>
      <c r="P6" s="126"/>
    </row>
    <row r="7" spans="1:16" ht="12.75">
      <c r="A7" s="5" t="s">
        <v>163</v>
      </c>
      <c r="B7" s="7">
        <v>1</v>
      </c>
      <c r="C7" s="6" t="s">
        <v>98</v>
      </c>
      <c r="D7" s="6">
        <v>30.2</v>
      </c>
      <c r="E7" s="7" t="s">
        <v>35</v>
      </c>
      <c r="F7" s="103"/>
      <c r="G7" s="3" t="s">
        <v>90</v>
      </c>
      <c r="H7" s="3" t="s">
        <v>90</v>
      </c>
      <c r="I7" s="3" t="s">
        <v>90</v>
      </c>
      <c r="J7" s="3" t="s">
        <v>90</v>
      </c>
      <c r="K7" s="7">
        <v>103</v>
      </c>
      <c r="L7" s="7">
        <v>34</v>
      </c>
      <c r="M7" s="7">
        <v>115</v>
      </c>
      <c r="N7" s="22">
        <v>0.324</v>
      </c>
      <c r="O7" s="7">
        <v>12</v>
      </c>
      <c r="P7" s="123" t="s">
        <v>51</v>
      </c>
    </row>
    <row r="8" spans="1:16" ht="12.75">
      <c r="A8" s="5" t="s">
        <v>163</v>
      </c>
      <c r="B8" s="7" t="s">
        <v>90</v>
      </c>
      <c r="C8" s="6" t="s">
        <v>98</v>
      </c>
      <c r="D8" s="6">
        <v>30.2</v>
      </c>
      <c r="E8" s="7" t="s">
        <v>35</v>
      </c>
      <c r="F8" s="103"/>
      <c r="G8" s="3">
        <v>562</v>
      </c>
      <c r="H8" s="3">
        <v>183</v>
      </c>
      <c r="I8" s="3">
        <v>33</v>
      </c>
      <c r="J8" s="3">
        <v>2</v>
      </c>
      <c r="K8" s="3">
        <v>106</v>
      </c>
      <c r="L8" s="3">
        <v>35</v>
      </c>
      <c r="M8" s="3">
        <v>118</v>
      </c>
      <c r="N8" s="23">
        <f>H8/G8</f>
        <v>0.32562277580071175</v>
      </c>
      <c r="O8" s="3">
        <v>15</v>
      </c>
      <c r="P8" s="123" t="s">
        <v>56</v>
      </c>
    </row>
    <row r="9" spans="1:16" ht="12.75">
      <c r="A9" s="5" t="s">
        <v>163</v>
      </c>
      <c r="B9" s="7">
        <v>5</v>
      </c>
      <c r="C9" s="6" t="s">
        <v>98</v>
      </c>
      <c r="D9" s="6">
        <v>30.2</v>
      </c>
      <c r="E9" s="7" t="s">
        <v>35</v>
      </c>
      <c r="F9" s="103"/>
      <c r="G9" s="3">
        <v>538</v>
      </c>
      <c r="H9" s="3">
        <v>176</v>
      </c>
      <c r="I9" s="3">
        <v>31</v>
      </c>
      <c r="J9" s="3">
        <v>2</v>
      </c>
      <c r="K9" s="3">
        <v>98</v>
      </c>
      <c r="L9" s="3">
        <v>32</v>
      </c>
      <c r="M9" s="3">
        <v>111</v>
      </c>
      <c r="N9" s="23">
        <f>H9/G9</f>
        <v>0.3271375464684015</v>
      </c>
      <c r="O9" s="3">
        <v>12</v>
      </c>
      <c r="P9" s="123" t="s">
        <v>57</v>
      </c>
    </row>
    <row r="10" spans="1:16" ht="12.75">
      <c r="A10" s="5" t="s">
        <v>163</v>
      </c>
      <c r="B10" s="7">
        <v>3</v>
      </c>
      <c r="C10" s="6" t="s">
        <v>98</v>
      </c>
      <c r="D10" s="6">
        <v>30.2</v>
      </c>
      <c r="E10" s="7" t="s">
        <v>35</v>
      </c>
      <c r="F10" s="103"/>
      <c r="G10" s="3">
        <v>563</v>
      </c>
      <c r="H10" s="3">
        <v>182</v>
      </c>
      <c r="I10" s="3">
        <v>30</v>
      </c>
      <c r="J10" s="3">
        <v>2</v>
      </c>
      <c r="K10" s="3">
        <v>102</v>
      </c>
      <c r="L10" s="3">
        <v>35</v>
      </c>
      <c r="M10" s="3">
        <v>113</v>
      </c>
      <c r="N10" s="23">
        <v>0.323268206039</v>
      </c>
      <c r="O10" s="3">
        <v>10</v>
      </c>
      <c r="P10" s="123" t="s">
        <v>58</v>
      </c>
    </row>
    <row r="11" spans="1:16" ht="12.75">
      <c r="A11" s="133" t="s">
        <v>163</v>
      </c>
      <c r="B11" s="97">
        <f>(B7+B9+B10)/3</f>
        <v>3</v>
      </c>
      <c r="C11" s="134" t="s">
        <v>98</v>
      </c>
      <c r="D11" s="134">
        <v>30.2</v>
      </c>
      <c r="E11" s="152" t="s">
        <v>35</v>
      </c>
      <c r="F11" s="103"/>
      <c r="G11" s="91">
        <f>(G8*0.85+G9*1.15+G10)/3</f>
        <v>553.1333333333333</v>
      </c>
      <c r="H11" s="91">
        <f>(H8*0.85+H9*1.15+H10)/3</f>
        <v>179.98333333333332</v>
      </c>
      <c r="I11" s="91">
        <f>(I8*0.85+I9*1.15+I10)/3</f>
        <v>31.233333333333334</v>
      </c>
      <c r="J11" s="91">
        <f>(J8*0.85+J9*1.15+J10)/3</f>
        <v>2</v>
      </c>
      <c r="K11" s="91">
        <f>(K7+K8*0.85+K9*1.15+K10)/4</f>
        <v>101.94999999999999</v>
      </c>
      <c r="L11" s="91">
        <f>(L7+L8*0.85+L9*1.15+L10)/4</f>
        <v>33.8875</v>
      </c>
      <c r="M11" s="91">
        <f>(M7+M8*0.85+M9*1.15+M10)/4</f>
        <v>113.9875</v>
      </c>
      <c r="N11" s="93">
        <f>(N7+N8*0.85+N9*1.15+N10)/4</f>
        <v>0.3250639359770667</v>
      </c>
      <c r="O11" s="91">
        <f>(O7+O8*0.85+O9*1.15+O10)/4</f>
        <v>12.1375</v>
      </c>
      <c r="P11" s="126"/>
    </row>
    <row r="12" spans="1:16" ht="12.75">
      <c r="A12" s="1" t="s">
        <v>164</v>
      </c>
      <c r="B12" s="3">
        <v>2</v>
      </c>
      <c r="C12" s="2" t="s">
        <v>32</v>
      </c>
      <c r="D12" s="2">
        <v>32.1</v>
      </c>
      <c r="E12" s="3" t="s">
        <v>35</v>
      </c>
      <c r="F12" s="103"/>
      <c r="G12" s="3" t="s">
        <v>90</v>
      </c>
      <c r="H12" s="3" t="s">
        <v>90</v>
      </c>
      <c r="I12" s="3" t="s">
        <v>90</v>
      </c>
      <c r="J12" s="3" t="s">
        <v>90</v>
      </c>
      <c r="K12" s="3">
        <v>105</v>
      </c>
      <c r="L12" s="3">
        <v>25</v>
      </c>
      <c r="M12" s="3">
        <v>101</v>
      </c>
      <c r="N12" s="23">
        <v>0.294</v>
      </c>
      <c r="O12" s="3">
        <v>30</v>
      </c>
      <c r="P12" s="123" t="s">
        <v>51</v>
      </c>
    </row>
    <row r="13" spans="1:16" ht="12.75">
      <c r="A13" s="1" t="s">
        <v>164</v>
      </c>
      <c r="B13" s="3" t="s">
        <v>90</v>
      </c>
      <c r="C13" s="2" t="s">
        <v>32</v>
      </c>
      <c r="D13" s="2">
        <v>32.1</v>
      </c>
      <c r="E13" s="3" t="s">
        <v>35</v>
      </c>
      <c r="F13" s="103"/>
      <c r="G13" s="3">
        <v>579</v>
      </c>
      <c r="H13" s="3">
        <v>169</v>
      </c>
      <c r="I13" s="3">
        <v>41</v>
      </c>
      <c r="J13" s="3">
        <v>1</v>
      </c>
      <c r="K13" s="3">
        <v>106</v>
      </c>
      <c r="L13" s="3">
        <v>25</v>
      </c>
      <c r="M13" s="3">
        <v>101</v>
      </c>
      <c r="N13" s="23">
        <f>H13/G13</f>
        <v>0.2918825561312608</v>
      </c>
      <c r="O13" s="3">
        <v>28</v>
      </c>
      <c r="P13" s="123" t="s">
        <v>56</v>
      </c>
    </row>
    <row r="14" spans="1:16" ht="12.75">
      <c r="A14" s="1" t="s">
        <v>164</v>
      </c>
      <c r="B14" s="3">
        <v>2</v>
      </c>
      <c r="C14" s="2" t="s">
        <v>32</v>
      </c>
      <c r="D14" s="2">
        <v>32.1</v>
      </c>
      <c r="E14" s="3" t="s">
        <v>35</v>
      </c>
      <c r="F14" s="103"/>
      <c r="G14" s="3">
        <v>586</v>
      </c>
      <c r="H14" s="3">
        <v>170</v>
      </c>
      <c r="I14" s="3">
        <v>42</v>
      </c>
      <c r="J14" s="3">
        <v>1</v>
      </c>
      <c r="K14" s="3">
        <v>99</v>
      </c>
      <c r="L14" s="3">
        <v>23</v>
      </c>
      <c r="M14" s="3">
        <v>93</v>
      </c>
      <c r="N14" s="23">
        <f>H14/G14</f>
        <v>0.2901023890784983</v>
      </c>
      <c r="O14" s="3">
        <v>27</v>
      </c>
      <c r="P14" s="123" t="s">
        <v>57</v>
      </c>
    </row>
    <row r="15" spans="1:16" ht="12.75">
      <c r="A15" s="1" t="s">
        <v>164</v>
      </c>
      <c r="B15" s="3">
        <v>7</v>
      </c>
      <c r="C15" s="2" t="s">
        <v>32</v>
      </c>
      <c r="D15" s="2">
        <v>32.1</v>
      </c>
      <c r="E15" s="3" t="s">
        <v>35</v>
      </c>
      <c r="F15" s="103"/>
      <c r="G15" s="3">
        <v>589</v>
      </c>
      <c r="H15" s="3">
        <v>167</v>
      </c>
      <c r="I15" s="3">
        <v>37</v>
      </c>
      <c r="J15" s="3">
        <v>1</v>
      </c>
      <c r="K15" s="3">
        <v>105</v>
      </c>
      <c r="L15" s="3">
        <v>23</v>
      </c>
      <c r="M15" s="3">
        <v>103</v>
      </c>
      <c r="N15" s="23">
        <v>0.283531409168</v>
      </c>
      <c r="O15" s="3">
        <v>34</v>
      </c>
      <c r="P15" s="123" t="s">
        <v>58</v>
      </c>
    </row>
    <row r="16" spans="1:16" ht="12.75">
      <c r="A16" s="136" t="s">
        <v>164</v>
      </c>
      <c r="B16" s="97">
        <f>(B12+B14+B15)/3</f>
        <v>3.6666666666666665</v>
      </c>
      <c r="C16" s="137" t="s">
        <v>32</v>
      </c>
      <c r="D16" s="137">
        <v>32.1</v>
      </c>
      <c r="E16" s="135" t="s">
        <v>35</v>
      </c>
      <c r="F16" s="103"/>
      <c r="G16" s="91">
        <f>(G13*0.85+G14*1.15+G15)/3</f>
        <v>585.0166666666667</v>
      </c>
      <c r="H16" s="91">
        <f>(H13*0.85+H14*1.15+H15)/3</f>
        <v>168.71666666666667</v>
      </c>
      <c r="I16" s="91">
        <f>(I13*0.85+I14*1.15+I15)/3</f>
        <v>40.050000000000004</v>
      </c>
      <c r="J16" s="91">
        <f>(J13*0.85+J14*1.15+J15)/3</f>
        <v>1</v>
      </c>
      <c r="K16" s="91">
        <f>(K12+K13*0.85+K14*1.15+K15)/4</f>
        <v>103.4875</v>
      </c>
      <c r="L16" s="91">
        <f>(L12+L13*0.85+L14*1.15+L15)/4</f>
        <v>23.925</v>
      </c>
      <c r="M16" s="91">
        <f>(M12+M13*0.85+M14*1.15+M15)/4</f>
        <v>99.19999999999999</v>
      </c>
      <c r="N16" s="93">
        <f>(N12+N13*0.85+N14*1.15+N15)/4</f>
        <v>0.2898123323299612</v>
      </c>
      <c r="O16" s="91">
        <f>(O12+O13*0.85+O14*1.15+O15)/4</f>
        <v>29.7125</v>
      </c>
      <c r="P16" s="126"/>
    </row>
    <row r="17" spans="1:16" ht="12.75">
      <c r="A17" s="1" t="s">
        <v>166</v>
      </c>
      <c r="B17" s="3">
        <v>4</v>
      </c>
      <c r="C17" s="2" t="s">
        <v>8</v>
      </c>
      <c r="D17" s="2">
        <v>33.9</v>
      </c>
      <c r="E17" s="3" t="s">
        <v>35</v>
      </c>
      <c r="F17" s="103"/>
      <c r="G17" s="3" t="s">
        <v>90</v>
      </c>
      <c r="H17" s="3" t="s">
        <v>90</v>
      </c>
      <c r="I17" s="3" t="s">
        <v>90</v>
      </c>
      <c r="J17" s="3" t="s">
        <v>90</v>
      </c>
      <c r="K17" s="3">
        <v>103</v>
      </c>
      <c r="L17" s="3">
        <v>42</v>
      </c>
      <c r="M17" s="3">
        <v>128</v>
      </c>
      <c r="N17" s="23">
        <v>0.29</v>
      </c>
      <c r="O17" s="3">
        <v>1</v>
      </c>
      <c r="P17" s="123" t="s">
        <v>51</v>
      </c>
    </row>
    <row r="18" spans="1:16" ht="12.75">
      <c r="A18" s="1" t="s">
        <v>166</v>
      </c>
      <c r="B18" s="3" t="s">
        <v>90</v>
      </c>
      <c r="C18" s="2" t="s">
        <v>8</v>
      </c>
      <c r="D18" s="2">
        <v>33.9</v>
      </c>
      <c r="E18" s="3" t="s">
        <v>35</v>
      </c>
      <c r="F18" s="103"/>
      <c r="G18" s="3">
        <v>555</v>
      </c>
      <c r="H18" s="3">
        <v>173</v>
      </c>
      <c r="I18" s="3">
        <v>36</v>
      </c>
      <c r="J18" s="3">
        <v>0</v>
      </c>
      <c r="K18" s="3">
        <v>110</v>
      </c>
      <c r="L18" s="3">
        <v>42</v>
      </c>
      <c r="M18" s="3">
        <v>132</v>
      </c>
      <c r="N18" s="23">
        <f>H18/G18</f>
        <v>0.3117117117117117</v>
      </c>
      <c r="O18" s="3">
        <v>1</v>
      </c>
      <c r="P18" s="123" t="s">
        <v>56</v>
      </c>
    </row>
    <row r="19" spans="1:16" ht="12.75">
      <c r="A19" s="1" t="s">
        <v>166</v>
      </c>
      <c r="B19" s="3">
        <v>7</v>
      </c>
      <c r="C19" s="2" t="s">
        <v>8</v>
      </c>
      <c r="D19" s="2">
        <v>33.9</v>
      </c>
      <c r="E19" s="3" t="s">
        <v>35</v>
      </c>
      <c r="F19" s="103"/>
      <c r="G19" s="3">
        <v>542</v>
      </c>
      <c r="H19" s="3">
        <v>158</v>
      </c>
      <c r="I19" s="3">
        <v>34</v>
      </c>
      <c r="J19" s="3">
        <v>1</v>
      </c>
      <c r="K19" s="3">
        <v>99</v>
      </c>
      <c r="L19" s="3">
        <v>37</v>
      </c>
      <c r="M19" s="3">
        <v>114</v>
      </c>
      <c r="N19" s="23">
        <f>H19/G19</f>
        <v>0.2915129151291513</v>
      </c>
      <c r="O19" s="3">
        <v>1</v>
      </c>
      <c r="P19" s="123" t="s">
        <v>57</v>
      </c>
    </row>
    <row r="20" spans="1:16" ht="12.75">
      <c r="A20" s="1" t="s">
        <v>166</v>
      </c>
      <c r="B20" s="3">
        <v>4</v>
      </c>
      <c r="C20" s="2" t="s">
        <v>8</v>
      </c>
      <c r="D20" s="2">
        <v>33.9</v>
      </c>
      <c r="E20" s="3" t="s">
        <v>35</v>
      </c>
      <c r="F20" s="103"/>
      <c r="G20" s="3">
        <v>550</v>
      </c>
      <c r="H20" s="3">
        <v>160</v>
      </c>
      <c r="I20" s="3">
        <v>30</v>
      </c>
      <c r="J20" s="3">
        <v>1</v>
      </c>
      <c r="K20" s="3">
        <v>108</v>
      </c>
      <c r="L20" s="3">
        <v>44</v>
      </c>
      <c r="M20" s="3">
        <v>128</v>
      </c>
      <c r="N20" s="23">
        <v>0.290909090909</v>
      </c>
      <c r="O20" s="3">
        <v>1</v>
      </c>
      <c r="P20" s="123" t="s">
        <v>58</v>
      </c>
    </row>
    <row r="21" spans="1:16" ht="12.75">
      <c r="A21" s="136" t="s">
        <v>166</v>
      </c>
      <c r="B21" s="97">
        <f>(B17+B19+B20)/3</f>
        <v>5</v>
      </c>
      <c r="C21" s="137" t="s">
        <v>8</v>
      </c>
      <c r="D21" s="137">
        <v>33.9</v>
      </c>
      <c r="E21" s="135" t="s">
        <v>35</v>
      </c>
      <c r="F21" s="103"/>
      <c r="G21" s="91">
        <f>(G18*0.85+G19*1.15+G20)/3</f>
        <v>548.35</v>
      </c>
      <c r="H21" s="91">
        <f>(H18*0.85+H19*1.15+H20)/3</f>
        <v>162.91666666666666</v>
      </c>
      <c r="I21" s="91">
        <f>(I18*0.85+I19*1.15+I20)/3</f>
        <v>33.23333333333333</v>
      </c>
      <c r="J21" s="91">
        <f>(J18*0.85+J19*1.15+J20)/3</f>
        <v>0.7166666666666667</v>
      </c>
      <c r="K21" s="91">
        <f>(K17+K18*0.85+K19*1.15+K20)/4</f>
        <v>104.5875</v>
      </c>
      <c r="L21" s="91">
        <f>(L17+L18*0.85+L19*1.15+L20)/4</f>
        <v>41.0625</v>
      </c>
      <c r="M21" s="91">
        <f>(M17+M18*0.85+M19*1.15+M20)/4</f>
        <v>124.82499999999999</v>
      </c>
      <c r="N21" s="93">
        <f>(N17+N18*0.85+N19*1.15+N20)/4</f>
        <v>0.2952759745656197</v>
      </c>
      <c r="O21" s="91">
        <f>(O17+O18*0.85+O19*1.15+O20)/4</f>
        <v>1</v>
      </c>
      <c r="P21" s="126"/>
    </row>
    <row r="22" spans="1:16" ht="12.75">
      <c r="A22" s="1" t="s">
        <v>167</v>
      </c>
      <c r="B22" s="7">
        <v>5</v>
      </c>
      <c r="C22" s="2" t="s">
        <v>19</v>
      </c>
      <c r="D22" s="2">
        <v>27.5</v>
      </c>
      <c r="E22" s="3" t="s">
        <v>35</v>
      </c>
      <c r="F22" s="103"/>
      <c r="G22" s="3" t="s">
        <v>90</v>
      </c>
      <c r="H22" s="3" t="s">
        <v>90</v>
      </c>
      <c r="I22" s="3" t="s">
        <v>90</v>
      </c>
      <c r="J22" s="3" t="s">
        <v>90</v>
      </c>
      <c r="K22" s="3">
        <v>100</v>
      </c>
      <c r="L22" s="3">
        <v>31</v>
      </c>
      <c r="M22" s="3">
        <v>97</v>
      </c>
      <c r="N22" s="23">
        <v>0.303</v>
      </c>
      <c r="O22" s="3">
        <v>17</v>
      </c>
      <c r="P22" s="123" t="s">
        <v>51</v>
      </c>
    </row>
    <row r="23" spans="1:16" ht="12.75">
      <c r="A23" s="1" t="s">
        <v>167</v>
      </c>
      <c r="B23" s="7" t="s">
        <v>90</v>
      </c>
      <c r="C23" s="2" t="s">
        <v>19</v>
      </c>
      <c r="D23" s="2">
        <v>27.5</v>
      </c>
      <c r="E23" s="3" t="s">
        <v>35</v>
      </c>
      <c r="F23" s="158"/>
      <c r="G23" s="3">
        <v>590</v>
      </c>
      <c r="H23" s="3">
        <v>183</v>
      </c>
      <c r="I23" s="3">
        <v>43</v>
      </c>
      <c r="J23" s="3">
        <v>5</v>
      </c>
      <c r="K23" s="3">
        <v>108</v>
      </c>
      <c r="L23" s="3">
        <v>33</v>
      </c>
      <c r="M23" s="3">
        <v>101</v>
      </c>
      <c r="N23" s="23">
        <f>H23/G23</f>
        <v>0.3101694915254237</v>
      </c>
      <c r="O23" s="3">
        <v>27</v>
      </c>
      <c r="P23" s="123" t="s">
        <v>56</v>
      </c>
    </row>
    <row r="24" spans="1:16" ht="12.75">
      <c r="A24" s="1" t="s">
        <v>167</v>
      </c>
      <c r="B24" s="7">
        <v>6</v>
      </c>
      <c r="C24" s="2" t="s">
        <v>19</v>
      </c>
      <c r="D24" s="2">
        <v>27.5</v>
      </c>
      <c r="E24" s="3" t="s">
        <v>35</v>
      </c>
      <c r="F24" s="158"/>
      <c r="G24" s="3">
        <v>542</v>
      </c>
      <c r="H24" s="3">
        <v>161</v>
      </c>
      <c r="I24" s="3">
        <v>35</v>
      </c>
      <c r="J24" s="3">
        <v>5</v>
      </c>
      <c r="K24" s="3">
        <v>90</v>
      </c>
      <c r="L24" s="3">
        <v>32</v>
      </c>
      <c r="M24" s="3">
        <v>99</v>
      </c>
      <c r="N24" s="23">
        <f>H24/G24</f>
        <v>0.29704797047970477</v>
      </c>
      <c r="O24" s="3">
        <v>16</v>
      </c>
      <c r="P24" s="123" t="s">
        <v>57</v>
      </c>
    </row>
    <row r="25" spans="1:16" ht="12.75">
      <c r="A25" s="1" t="s">
        <v>167</v>
      </c>
      <c r="B25" s="7">
        <v>2</v>
      </c>
      <c r="C25" s="2" t="s">
        <v>19</v>
      </c>
      <c r="D25" s="2">
        <v>27.5</v>
      </c>
      <c r="E25" s="3" t="s">
        <v>35</v>
      </c>
      <c r="F25" s="158"/>
      <c r="G25" s="3">
        <v>605</v>
      </c>
      <c r="H25" s="3">
        <v>185</v>
      </c>
      <c r="I25" s="3">
        <v>41</v>
      </c>
      <c r="J25" s="3">
        <v>6</v>
      </c>
      <c r="K25" s="3">
        <v>110</v>
      </c>
      <c r="L25" s="3">
        <v>33</v>
      </c>
      <c r="M25" s="3">
        <v>113</v>
      </c>
      <c r="N25" s="23">
        <v>0.305785123967</v>
      </c>
      <c r="O25" s="3">
        <v>20</v>
      </c>
      <c r="P25" s="123" t="s">
        <v>58</v>
      </c>
    </row>
    <row r="26" spans="1:16" ht="12.75">
      <c r="A26" s="136" t="s">
        <v>167</v>
      </c>
      <c r="B26" s="97">
        <f>(B22+B24+B25)/3</f>
        <v>4.333333333333333</v>
      </c>
      <c r="C26" s="137" t="s">
        <v>19</v>
      </c>
      <c r="D26" s="137">
        <v>27.5</v>
      </c>
      <c r="E26" s="135" t="s">
        <v>35</v>
      </c>
      <c r="F26" s="158"/>
      <c r="G26" s="91">
        <f>(G23*0.85+G24*1.15+G25)/3</f>
        <v>576.6</v>
      </c>
      <c r="H26" s="91">
        <f>(H23*0.85+H24*1.15+H25)/3</f>
        <v>175.23333333333332</v>
      </c>
      <c r="I26" s="91">
        <f>(I23*0.85+I24*1.15+I25)/3</f>
        <v>39.266666666666666</v>
      </c>
      <c r="J26" s="91">
        <f>(J23*0.85+J24*1.15+J25)/3</f>
        <v>5.333333333333333</v>
      </c>
      <c r="K26" s="91">
        <f>(K22+K23*0.85+K24*1.15+K25)/4</f>
        <v>101.325</v>
      </c>
      <c r="L26" s="91">
        <f>(L22+L23*0.85+L24*1.15+L25)/4</f>
        <v>32.2125</v>
      </c>
      <c r="M26" s="91">
        <f>(M22+M23*0.85+M24*1.15+M25)/4</f>
        <v>102.425</v>
      </c>
      <c r="N26" s="93">
        <f>(N22+N23*0.85+N24*1.15+N25)/4</f>
        <v>0.30350858945381765</v>
      </c>
      <c r="O26" s="91">
        <f>(O22+O23*0.85+O24*1.15+O25)/4</f>
        <v>19.5875</v>
      </c>
      <c r="P26" s="126"/>
    </row>
    <row r="27" spans="1:16" ht="12.75">
      <c r="A27" s="1" t="s">
        <v>165</v>
      </c>
      <c r="B27" s="7">
        <v>3</v>
      </c>
      <c r="C27" s="2" t="s">
        <v>81</v>
      </c>
      <c r="D27" s="2">
        <v>24.7</v>
      </c>
      <c r="E27" s="3" t="s">
        <v>35</v>
      </c>
      <c r="F27" s="103"/>
      <c r="G27" s="3" t="s">
        <v>90</v>
      </c>
      <c r="H27" s="3" t="s">
        <v>90</v>
      </c>
      <c r="I27" s="3" t="s">
        <v>90</v>
      </c>
      <c r="J27" s="3" t="s">
        <v>90</v>
      </c>
      <c r="K27" s="3">
        <v>105</v>
      </c>
      <c r="L27" s="3">
        <v>17</v>
      </c>
      <c r="M27" s="3">
        <v>75</v>
      </c>
      <c r="N27" s="23">
        <v>0.3</v>
      </c>
      <c r="O27" s="3">
        <v>45</v>
      </c>
      <c r="P27" s="123" t="s">
        <v>51</v>
      </c>
    </row>
    <row r="28" spans="1:16" ht="12.75">
      <c r="A28" s="1" t="s">
        <v>165</v>
      </c>
      <c r="B28" s="7" t="s">
        <v>90</v>
      </c>
      <c r="C28" s="2" t="s">
        <v>81</v>
      </c>
      <c r="D28" s="2">
        <v>24.7</v>
      </c>
      <c r="E28" s="3" t="s">
        <v>35</v>
      </c>
      <c r="F28" s="103"/>
      <c r="G28" s="3">
        <v>641</v>
      </c>
      <c r="H28" s="3">
        <v>198</v>
      </c>
      <c r="I28" s="3">
        <v>34</v>
      </c>
      <c r="J28" s="3">
        <v>17</v>
      </c>
      <c r="K28" s="3">
        <v>109</v>
      </c>
      <c r="L28" s="3">
        <v>17</v>
      </c>
      <c r="M28" s="3">
        <v>80</v>
      </c>
      <c r="N28" s="23">
        <f>H28/G28</f>
        <v>0.3088923556942278</v>
      </c>
      <c r="O28" s="3">
        <v>53</v>
      </c>
      <c r="P28" s="123" t="s">
        <v>56</v>
      </c>
    </row>
    <row r="29" spans="1:16" ht="12.75">
      <c r="A29" s="1" t="s">
        <v>165</v>
      </c>
      <c r="B29" s="7">
        <v>16</v>
      </c>
      <c r="C29" s="2" t="s">
        <v>81</v>
      </c>
      <c r="D29" s="2">
        <v>24.7</v>
      </c>
      <c r="E29" s="3" t="s">
        <v>35</v>
      </c>
      <c r="F29" s="103"/>
      <c r="G29" s="3">
        <v>644</v>
      </c>
      <c r="H29" s="3">
        <v>196</v>
      </c>
      <c r="I29" s="3">
        <v>30</v>
      </c>
      <c r="J29" s="3">
        <v>14</v>
      </c>
      <c r="K29" s="3">
        <v>107</v>
      </c>
      <c r="L29" s="3">
        <v>14</v>
      </c>
      <c r="M29" s="3">
        <v>88</v>
      </c>
      <c r="N29" s="23">
        <f>H29/G29</f>
        <v>0.30434782608695654</v>
      </c>
      <c r="O29" s="3">
        <v>61</v>
      </c>
      <c r="P29" s="123" t="s">
        <v>57</v>
      </c>
    </row>
    <row r="30" spans="1:16" ht="12.75">
      <c r="A30" s="1" t="s">
        <v>165</v>
      </c>
      <c r="B30" s="7">
        <v>9</v>
      </c>
      <c r="C30" s="2" t="s">
        <v>81</v>
      </c>
      <c r="D30" s="2">
        <v>24.7</v>
      </c>
      <c r="E30" s="3" t="s">
        <v>35</v>
      </c>
      <c r="F30" s="103"/>
      <c r="G30" s="3">
        <v>647</v>
      </c>
      <c r="H30" s="3">
        <v>195</v>
      </c>
      <c r="I30" s="3">
        <v>34</v>
      </c>
      <c r="J30" s="3">
        <v>13</v>
      </c>
      <c r="K30" s="3">
        <v>102</v>
      </c>
      <c r="L30" s="3">
        <v>17</v>
      </c>
      <c r="M30" s="3">
        <v>75</v>
      </c>
      <c r="N30" s="23">
        <v>0.301391035549</v>
      </c>
      <c r="O30" s="3">
        <v>42</v>
      </c>
      <c r="P30" s="123" t="s">
        <v>58</v>
      </c>
    </row>
    <row r="31" spans="1:16" ht="12.75">
      <c r="A31" s="136" t="s">
        <v>165</v>
      </c>
      <c r="B31" s="97">
        <f>(B27+B29+B30)/3</f>
        <v>9.333333333333334</v>
      </c>
      <c r="C31" s="137" t="s">
        <v>81</v>
      </c>
      <c r="D31" s="137">
        <v>24.7</v>
      </c>
      <c r="E31" s="135" t="s">
        <v>35</v>
      </c>
      <c r="F31" s="103"/>
      <c r="G31" s="91">
        <f>(G28*0.85+G29*1.15+G30)/3</f>
        <v>644.15</v>
      </c>
      <c r="H31" s="91">
        <f>(H28*0.85+H29*1.15+H30)/3</f>
        <v>196.23333333333332</v>
      </c>
      <c r="I31" s="91">
        <f>(I28*0.85+I29*1.15+I30)/3</f>
        <v>32.46666666666667</v>
      </c>
      <c r="J31" s="91">
        <f>(J28*0.85+J29*1.15+J30)/3</f>
        <v>14.516666666666666</v>
      </c>
      <c r="K31" s="91">
        <f>(K27+K28*0.85+K29*1.15+K30)/4</f>
        <v>105.675</v>
      </c>
      <c r="L31" s="91">
        <f>(L27+L28*0.85+L29*1.15+L30)/4</f>
        <v>16.1375</v>
      </c>
      <c r="M31" s="91">
        <f>(M27+M28*0.85+M29*1.15+M30)/4</f>
        <v>79.8</v>
      </c>
      <c r="N31" s="93">
        <f>(N27+N28*0.85+N29*1.15+N30)/4</f>
        <v>0.3034873844722734</v>
      </c>
      <c r="O31" s="91">
        <f>(O27+O28*0.85+O29*1.15+O30)/4</f>
        <v>50.55</v>
      </c>
      <c r="P31" s="126"/>
    </row>
    <row r="32" spans="1:16" ht="12.75">
      <c r="A32" s="1" t="s">
        <v>68</v>
      </c>
      <c r="B32" s="8">
        <v>13</v>
      </c>
      <c r="C32" s="2" t="s">
        <v>69</v>
      </c>
      <c r="D32" s="2">
        <v>26.4</v>
      </c>
      <c r="E32" s="3" t="s">
        <v>63</v>
      </c>
      <c r="F32" s="3" t="s">
        <v>35</v>
      </c>
      <c r="G32" s="3" t="s">
        <v>90</v>
      </c>
      <c r="H32" s="3" t="s">
        <v>90</v>
      </c>
      <c r="I32" s="3" t="s">
        <v>90</v>
      </c>
      <c r="J32" s="3" t="s">
        <v>90</v>
      </c>
      <c r="K32" s="3">
        <v>105</v>
      </c>
      <c r="L32" s="3">
        <v>42</v>
      </c>
      <c r="M32" s="3">
        <v>100</v>
      </c>
      <c r="N32" s="23">
        <v>0.254</v>
      </c>
      <c r="O32" s="3">
        <v>5</v>
      </c>
      <c r="P32" s="123" t="s">
        <v>51</v>
      </c>
    </row>
    <row r="33" spans="1:16" ht="12.75">
      <c r="A33" s="1" t="s">
        <v>68</v>
      </c>
      <c r="B33" s="8" t="s">
        <v>90</v>
      </c>
      <c r="C33" s="2" t="s">
        <v>69</v>
      </c>
      <c r="D33" s="2">
        <v>26.4</v>
      </c>
      <c r="E33" s="3" t="s">
        <v>63</v>
      </c>
      <c r="F33" s="3"/>
      <c r="G33" s="3">
        <v>552</v>
      </c>
      <c r="H33" s="124">
        <v>138</v>
      </c>
      <c r="I33" s="124">
        <v>32</v>
      </c>
      <c r="J33" s="124">
        <v>1</v>
      </c>
      <c r="K33" s="3">
        <v>104</v>
      </c>
      <c r="L33" s="3">
        <v>41</v>
      </c>
      <c r="M33" s="3">
        <v>98</v>
      </c>
      <c r="N33" s="23">
        <f>H33/G33</f>
        <v>0.25</v>
      </c>
      <c r="O33" s="3">
        <v>6</v>
      </c>
      <c r="P33" s="123" t="s">
        <v>56</v>
      </c>
    </row>
    <row r="34" spans="1:16" ht="12.75">
      <c r="A34" s="1" t="s">
        <v>68</v>
      </c>
      <c r="B34" s="8">
        <v>4</v>
      </c>
      <c r="C34" s="2" t="s">
        <v>69</v>
      </c>
      <c r="D34" s="2">
        <v>26.4</v>
      </c>
      <c r="E34" s="3" t="s">
        <v>35</v>
      </c>
      <c r="F34" s="3"/>
      <c r="G34" s="3">
        <v>548</v>
      </c>
      <c r="H34" s="124">
        <v>139</v>
      </c>
      <c r="I34" s="124">
        <v>31</v>
      </c>
      <c r="J34" s="124">
        <v>1</v>
      </c>
      <c r="K34" s="3">
        <v>105</v>
      </c>
      <c r="L34" s="3">
        <v>45</v>
      </c>
      <c r="M34" s="3">
        <v>110</v>
      </c>
      <c r="N34" s="23">
        <f>H34/G34</f>
        <v>0.25364963503649635</v>
      </c>
      <c r="O34" s="3">
        <v>5</v>
      </c>
      <c r="P34" s="123" t="s">
        <v>57</v>
      </c>
    </row>
    <row r="35" spans="1:16" ht="12.75">
      <c r="A35" s="1" t="s">
        <v>68</v>
      </c>
      <c r="B35" s="8">
        <v>12</v>
      </c>
      <c r="C35" s="2" t="s">
        <v>69</v>
      </c>
      <c r="D35" s="2">
        <v>26.4</v>
      </c>
      <c r="E35" s="3" t="s">
        <v>35</v>
      </c>
      <c r="F35" s="3"/>
      <c r="G35" s="3">
        <v>552</v>
      </c>
      <c r="H35" s="124">
        <v>148</v>
      </c>
      <c r="I35" s="124">
        <v>35</v>
      </c>
      <c r="J35" s="124">
        <v>1</v>
      </c>
      <c r="K35" s="3">
        <v>111</v>
      </c>
      <c r="L35" s="3">
        <v>42</v>
      </c>
      <c r="M35" s="3">
        <v>101</v>
      </c>
      <c r="N35" s="23">
        <v>0.268115942029</v>
      </c>
      <c r="O35" s="3">
        <v>2</v>
      </c>
      <c r="P35" s="123" t="s">
        <v>58</v>
      </c>
    </row>
    <row r="36" spans="1:16" ht="12.75">
      <c r="A36" s="99" t="s">
        <v>68</v>
      </c>
      <c r="B36" s="97">
        <f>(B32+B34+B35)/3</f>
        <v>9.666666666666666</v>
      </c>
      <c r="C36" s="100" t="s">
        <v>69</v>
      </c>
      <c r="D36" s="100">
        <v>26.4</v>
      </c>
      <c r="E36" s="84" t="s">
        <v>63</v>
      </c>
      <c r="F36" s="38"/>
      <c r="G36" s="91">
        <f>(G33*0.85+G34*1.15+G35)/3</f>
        <v>550.4666666666666</v>
      </c>
      <c r="H36" s="91">
        <f>(H33*0.85+H34*1.15+H35)/3</f>
        <v>141.71666666666667</v>
      </c>
      <c r="I36" s="91">
        <f>(I33*0.85+I34*1.15+I35)/3</f>
        <v>32.61666666666667</v>
      </c>
      <c r="J36" s="91">
        <f>(J33*0.85+J34*1.15+J35)/3</f>
        <v>1</v>
      </c>
      <c r="K36" s="91">
        <f>(K32+K33*0.85+K34*1.15+K35)/4</f>
        <v>106.2875</v>
      </c>
      <c r="L36" s="91">
        <f>(L32+L33*0.85+L34*1.15+L35)/4</f>
        <v>42.65</v>
      </c>
      <c r="M36" s="91">
        <f>(M32+M33*0.85+M34*1.15+M35)/4</f>
        <v>102.7</v>
      </c>
      <c r="N36" s="93">
        <f>(N32+N33*0.85+N34*1.15+N35)/4</f>
        <v>0.2565782555802427</v>
      </c>
      <c r="O36" s="91">
        <f>(O32+O33*0.85+O34*1.15+O35)/4</f>
        <v>4.4625</v>
      </c>
      <c r="P36" s="126"/>
    </row>
    <row r="37" spans="1:16" ht="12.75">
      <c r="A37" s="1" t="s">
        <v>174</v>
      </c>
      <c r="B37" s="7">
        <v>15</v>
      </c>
      <c r="C37" s="2" t="s">
        <v>13</v>
      </c>
      <c r="D37" s="2">
        <v>31.8</v>
      </c>
      <c r="E37" s="3" t="s">
        <v>35</v>
      </c>
      <c r="F37" s="103"/>
      <c r="G37" s="3" t="s">
        <v>90</v>
      </c>
      <c r="H37" s="3" t="s">
        <v>90</v>
      </c>
      <c r="I37" s="3" t="s">
        <v>90</v>
      </c>
      <c r="J37" s="3" t="s">
        <v>90</v>
      </c>
      <c r="K37" s="3">
        <v>104</v>
      </c>
      <c r="L37" s="3">
        <v>22</v>
      </c>
      <c r="M37" s="3">
        <v>110</v>
      </c>
      <c r="N37" s="23">
        <v>0.302</v>
      </c>
      <c r="O37" s="3">
        <v>2</v>
      </c>
      <c r="P37" s="123" t="s">
        <v>51</v>
      </c>
    </row>
    <row r="38" spans="1:16" ht="12.75">
      <c r="A38" s="1" t="s">
        <v>174</v>
      </c>
      <c r="B38" s="7" t="s">
        <v>90</v>
      </c>
      <c r="C38" s="2" t="s">
        <v>13</v>
      </c>
      <c r="D38" s="2">
        <v>31.8</v>
      </c>
      <c r="E38" s="3" t="s">
        <v>35</v>
      </c>
      <c r="F38" s="103"/>
      <c r="G38" s="14">
        <v>612</v>
      </c>
      <c r="H38" s="3">
        <v>186</v>
      </c>
      <c r="I38" s="3">
        <v>40</v>
      </c>
      <c r="J38" s="3">
        <v>2</v>
      </c>
      <c r="K38" s="3">
        <v>103</v>
      </c>
      <c r="L38" s="3">
        <v>26</v>
      </c>
      <c r="M38" s="3">
        <v>111</v>
      </c>
      <c r="N38" s="23">
        <f>H38/G38</f>
        <v>0.30392156862745096</v>
      </c>
      <c r="O38" s="3">
        <v>2</v>
      </c>
      <c r="P38" s="123" t="s">
        <v>56</v>
      </c>
    </row>
    <row r="39" spans="1:16" ht="12.75">
      <c r="A39" s="1" t="s">
        <v>174</v>
      </c>
      <c r="B39" s="7">
        <v>11</v>
      </c>
      <c r="C39" s="2" t="s">
        <v>13</v>
      </c>
      <c r="D39" s="2">
        <v>31.8</v>
      </c>
      <c r="E39" s="3" t="s">
        <v>35</v>
      </c>
      <c r="F39" s="103"/>
      <c r="G39" s="14">
        <v>608</v>
      </c>
      <c r="H39" s="3">
        <v>179</v>
      </c>
      <c r="I39" s="3">
        <v>41</v>
      </c>
      <c r="J39" s="3">
        <v>2</v>
      </c>
      <c r="K39" s="3">
        <v>98</v>
      </c>
      <c r="L39" s="3">
        <v>22</v>
      </c>
      <c r="M39" s="3">
        <v>103</v>
      </c>
      <c r="N39" s="23">
        <f>H39/G39</f>
        <v>0.2944078947368421</v>
      </c>
      <c r="O39" s="3">
        <v>2</v>
      </c>
      <c r="P39" s="123" t="s">
        <v>57</v>
      </c>
    </row>
    <row r="40" spans="1:16" ht="12.75">
      <c r="A40" s="1" t="s">
        <v>174</v>
      </c>
      <c r="B40" s="7">
        <v>5</v>
      </c>
      <c r="C40" s="2" t="s">
        <v>13</v>
      </c>
      <c r="D40" s="2">
        <v>31.8</v>
      </c>
      <c r="E40" s="3" t="s">
        <v>35</v>
      </c>
      <c r="F40" s="103"/>
      <c r="G40" s="14">
        <v>637</v>
      </c>
      <c r="H40" s="3">
        <v>197</v>
      </c>
      <c r="I40" s="3">
        <v>44</v>
      </c>
      <c r="J40" s="3">
        <v>3</v>
      </c>
      <c r="K40" s="3">
        <v>112</v>
      </c>
      <c r="L40" s="3">
        <v>28</v>
      </c>
      <c r="M40" s="3">
        <v>113</v>
      </c>
      <c r="N40" s="23">
        <v>0.309262166405</v>
      </c>
      <c r="O40" s="3">
        <v>3</v>
      </c>
      <c r="P40" s="123" t="s">
        <v>58</v>
      </c>
    </row>
    <row r="41" spans="1:16" ht="12.75">
      <c r="A41" s="136" t="s">
        <v>174</v>
      </c>
      <c r="B41" s="97">
        <f>(B37+B39+B40)/3</f>
        <v>10.333333333333334</v>
      </c>
      <c r="C41" s="137" t="s">
        <v>13</v>
      </c>
      <c r="D41" s="137">
        <v>31.8</v>
      </c>
      <c r="E41" s="135" t="s">
        <v>35</v>
      </c>
      <c r="F41" s="103"/>
      <c r="G41" s="91">
        <f>(G38*0.85+G39*1.15+G40)/3</f>
        <v>618.8</v>
      </c>
      <c r="H41" s="91">
        <f>(H38*0.85+H39*1.15+H40)/3</f>
        <v>186.98333333333335</v>
      </c>
      <c r="I41" s="91">
        <f>(I38*0.85+I39*1.15+I40)/3</f>
        <v>41.71666666666667</v>
      </c>
      <c r="J41" s="91">
        <f>(J38*0.85+J39*1.15+J40)/3</f>
        <v>2.3333333333333335</v>
      </c>
      <c r="K41" s="91">
        <f>(K37+K38*0.85+K39*1.15+K40)/4</f>
        <v>104.0625</v>
      </c>
      <c r="L41" s="91">
        <f>(L37+L38*0.85+L39*1.15+L40)/4</f>
        <v>24.349999999999998</v>
      </c>
      <c r="M41" s="91">
        <f>(M37+M38*0.85+M39*1.15+M40)/4</f>
        <v>108.94999999999999</v>
      </c>
      <c r="N41" s="93">
        <f>(N37+N38*0.85+N39*1.15+N40)/4</f>
        <v>0.3020411446714254</v>
      </c>
      <c r="O41" s="91">
        <f>(O37+O38*0.85+O39*1.15+O40)/4</f>
        <v>2.25</v>
      </c>
      <c r="P41" s="126"/>
    </row>
    <row r="42" spans="1:16" ht="12.75">
      <c r="A42" s="1" t="s">
        <v>171</v>
      </c>
      <c r="B42" s="7">
        <v>11</v>
      </c>
      <c r="C42" s="2" t="s">
        <v>115</v>
      </c>
      <c r="D42" s="2">
        <v>41.7</v>
      </c>
      <c r="E42" s="3" t="s">
        <v>35</v>
      </c>
      <c r="F42" s="103"/>
      <c r="G42" s="3" t="s">
        <v>90</v>
      </c>
      <c r="H42" s="3" t="s">
        <v>90</v>
      </c>
      <c r="I42" s="3" t="s">
        <v>90</v>
      </c>
      <c r="J42" s="3" t="s">
        <v>90</v>
      </c>
      <c r="K42" s="3">
        <v>95</v>
      </c>
      <c r="L42" s="3">
        <v>34</v>
      </c>
      <c r="M42" s="3">
        <v>88</v>
      </c>
      <c r="N42" s="23">
        <v>0.315</v>
      </c>
      <c r="O42" s="3">
        <v>3</v>
      </c>
      <c r="P42" s="123" t="s">
        <v>51</v>
      </c>
    </row>
    <row r="43" spans="1:16" ht="12.75">
      <c r="A43" s="1" t="s">
        <v>171</v>
      </c>
      <c r="B43" s="7" t="s">
        <v>90</v>
      </c>
      <c r="C43" s="2" t="s">
        <v>115</v>
      </c>
      <c r="D43" s="2">
        <v>41.7</v>
      </c>
      <c r="E43" s="3" t="s">
        <v>35</v>
      </c>
      <c r="F43" s="103"/>
      <c r="G43" s="3">
        <v>350</v>
      </c>
      <c r="H43" s="3">
        <v>111</v>
      </c>
      <c r="I43" s="3">
        <v>21</v>
      </c>
      <c r="J43" s="3">
        <v>1</v>
      </c>
      <c r="K43" s="3">
        <v>102</v>
      </c>
      <c r="L43" s="3">
        <v>37</v>
      </c>
      <c r="M43" s="3">
        <v>85</v>
      </c>
      <c r="N43" s="23">
        <f>H43/G43</f>
        <v>0.3171428571428571</v>
      </c>
      <c r="O43" s="3">
        <v>3</v>
      </c>
      <c r="P43" s="123" t="s">
        <v>56</v>
      </c>
    </row>
    <row r="44" spans="1:16" ht="12.75">
      <c r="A44" s="1" t="s">
        <v>171</v>
      </c>
      <c r="B44" s="7">
        <v>9</v>
      </c>
      <c r="C44" s="2" t="s">
        <v>115</v>
      </c>
      <c r="D44" s="2">
        <v>41.7</v>
      </c>
      <c r="E44" s="3" t="s">
        <v>35</v>
      </c>
      <c r="F44" s="103"/>
      <c r="G44" s="3">
        <v>308</v>
      </c>
      <c r="H44" s="3">
        <v>95</v>
      </c>
      <c r="I44" s="3">
        <v>16</v>
      </c>
      <c r="J44" s="3">
        <v>1</v>
      </c>
      <c r="K44" s="3">
        <v>75</v>
      </c>
      <c r="L44" s="3">
        <v>31</v>
      </c>
      <c r="M44" s="3">
        <v>77</v>
      </c>
      <c r="N44" s="23">
        <f>H44/G44</f>
        <v>0.30844155844155846</v>
      </c>
      <c r="O44" s="3">
        <v>3</v>
      </c>
      <c r="P44" s="123" t="s">
        <v>57</v>
      </c>
    </row>
    <row r="45" spans="1:16" ht="12.75">
      <c r="A45" s="1" t="s">
        <v>171</v>
      </c>
      <c r="B45" s="7">
        <v>11</v>
      </c>
      <c r="C45" s="2" t="s">
        <v>115</v>
      </c>
      <c r="D45" s="2">
        <v>41.7</v>
      </c>
      <c r="E45" s="3" t="s">
        <v>35</v>
      </c>
      <c r="F45" s="103"/>
      <c r="G45" s="3">
        <v>356</v>
      </c>
      <c r="H45" s="3">
        <v>116</v>
      </c>
      <c r="I45" s="3">
        <v>24</v>
      </c>
      <c r="J45" s="3">
        <v>0</v>
      </c>
      <c r="K45" s="3">
        <v>91</v>
      </c>
      <c r="L45" s="3">
        <v>41</v>
      </c>
      <c r="M45" s="3">
        <v>91</v>
      </c>
      <c r="N45" s="23">
        <v>0.325842696629</v>
      </c>
      <c r="O45" s="3">
        <v>0</v>
      </c>
      <c r="P45" s="123" t="s">
        <v>58</v>
      </c>
    </row>
    <row r="46" spans="1:16" ht="12.75">
      <c r="A46" s="136" t="s">
        <v>171</v>
      </c>
      <c r="B46" s="97">
        <f>(B42+B44+B45)/3</f>
        <v>10.333333333333334</v>
      </c>
      <c r="C46" s="137" t="s">
        <v>115</v>
      </c>
      <c r="D46" s="137">
        <v>41.7</v>
      </c>
      <c r="E46" s="135" t="s">
        <v>35</v>
      </c>
      <c r="F46" s="103"/>
      <c r="G46" s="91">
        <f>(G43*0.85+G44*1.15+G45)/3</f>
        <v>335.90000000000003</v>
      </c>
      <c r="H46" s="91">
        <f>(H43*0.85+H44*1.15+H45)/3</f>
        <v>106.53333333333332</v>
      </c>
      <c r="I46" s="91">
        <f>(I43*0.85+I44*1.15+I45)/3</f>
        <v>20.083333333333332</v>
      </c>
      <c r="J46" s="91">
        <f>(J43*0.85+J44*1.15+J45)/3</f>
        <v>0.6666666666666666</v>
      </c>
      <c r="K46" s="91">
        <f>(K42+K43*0.85+K44*1.15+K45)/4</f>
        <v>89.7375</v>
      </c>
      <c r="L46" s="91">
        <f>(L42+L43*0.85+L44*1.15+L45)/4</f>
        <v>35.525</v>
      </c>
      <c r="M46" s="91">
        <f>(M42+M43*0.85+M44*1.15+M45)/4</f>
        <v>84.95</v>
      </c>
      <c r="N46" s="93">
        <f>(N42+N43*0.85+N44*1.15+N45)/4</f>
        <v>0.31628047935205517</v>
      </c>
      <c r="O46" s="91">
        <f>(O42+O43*0.85+O44*1.15+O45)/4</f>
        <v>2.25</v>
      </c>
      <c r="P46" s="126"/>
    </row>
    <row r="47" spans="1:16" ht="12.75">
      <c r="A47" s="1" t="s">
        <v>172</v>
      </c>
      <c r="B47" s="3">
        <v>12</v>
      </c>
      <c r="C47" s="2" t="s">
        <v>21</v>
      </c>
      <c r="D47" s="2">
        <v>32.5</v>
      </c>
      <c r="E47" s="3" t="s">
        <v>35</v>
      </c>
      <c r="F47" s="103"/>
      <c r="G47" s="3" t="s">
        <v>90</v>
      </c>
      <c r="H47" s="3" t="s">
        <v>90</v>
      </c>
      <c r="I47" s="3" t="s">
        <v>90</v>
      </c>
      <c r="J47" s="3" t="s">
        <v>90</v>
      </c>
      <c r="K47" s="3">
        <v>105</v>
      </c>
      <c r="L47" s="3">
        <v>12</v>
      </c>
      <c r="M47" s="3">
        <v>65</v>
      </c>
      <c r="N47" s="23">
        <v>0.318</v>
      </c>
      <c r="O47" s="3">
        <v>30</v>
      </c>
      <c r="P47" s="123" t="s">
        <v>51</v>
      </c>
    </row>
    <row r="48" spans="1:16" ht="12.75">
      <c r="A48" s="1" t="s">
        <v>172</v>
      </c>
      <c r="B48" s="3" t="s">
        <v>90</v>
      </c>
      <c r="C48" s="2" t="s">
        <v>21</v>
      </c>
      <c r="D48" s="2">
        <v>32.5</v>
      </c>
      <c r="E48" s="3" t="s">
        <v>35</v>
      </c>
      <c r="F48" s="158"/>
      <c r="G48" s="3">
        <v>673</v>
      </c>
      <c r="H48" s="3">
        <v>212</v>
      </c>
      <c r="I48" s="3">
        <v>24</v>
      </c>
      <c r="J48" s="3">
        <v>9</v>
      </c>
      <c r="K48" s="3">
        <v>117</v>
      </c>
      <c r="L48" s="3">
        <v>14</v>
      </c>
      <c r="M48" s="3">
        <v>62</v>
      </c>
      <c r="N48" s="23">
        <f>H48/G48</f>
        <v>0.3150074294205052</v>
      </c>
      <c r="O48" s="3">
        <v>33</v>
      </c>
      <c r="P48" s="123" t="s">
        <v>56</v>
      </c>
    </row>
    <row r="49" spans="1:16" ht="12.75">
      <c r="A49" s="1" t="s">
        <v>172</v>
      </c>
      <c r="B49" s="3">
        <v>12</v>
      </c>
      <c r="C49" s="2" t="s">
        <v>21</v>
      </c>
      <c r="D49" s="2">
        <v>32.5</v>
      </c>
      <c r="E49" s="3" t="s">
        <v>35</v>
      </c>
      <c r="F49" s="158"/>
      <c r="G49" s="3">
        <v>686</v>
      </c>
      <c r="H49" s="3">
        <v>219</v>
      </c>
      <c r="I49" s="3">
        <v>23</v>
      </c>
      <c r="J49" s="3">
        <v>8</v>
      </c>
      <c r="K49" s="3">
        <v>104</v>
      </c>
      <c r="L49" s="3">
        <v>12</v>
      </c>
      <c r="M49" s="3">
        <v>80</v>
      </c>
      <c r="N49" s="23">
        <f>H49/G49</f>
        <v>0.31924198250728864</v>
      </c>
      <c r="O49" s="3">
        <v>29</v>
      </c>
      <c r="P49" s="123" t="s">
        <v>57</v>
      </c>
    </row>
    <row r="50" spans="1:16" ht="12.75">
      <c r="A50" s="1" t="s">
        <v>172</v>
      </c>
      <c r="B50" s="3">
        <v>8</v>
      </c>
      <c r="C50" s="2" t="s">
        <v>21</v>
      </c>
      <c r="D50" s="2">
        <v>32.5</v>
      </c>
      <c r="E50" s="3" t="s">
        <v>35</v>
      </c>
      <c r="F50" s="158"/>
      <c r="G50" s="3">
        <v>677</v>
      </c>
      <c r="H50" s="3">
        <v>215</v>
      </c>
      <c r="I50" s="3">
        <v>22</v>
      </c>
      <c r="J50" s="3">
        <v>8</v>
      </c>
      <c r="K50" s="3">
        <v>110</v>
      </c>
      <c r="L50" s="3">
        <v>12</v>
      </c>
      <c r="M50" s="3">
        <v>66</v>
      </c>
      <c r="N50" s="23">
        <v>0.317577548006</v>
      </c>
      <c r="O50" s="3">
        <v>32</v>
      </c>
      <c r="P50" s="123" t="s">
        <v>58</v>
      </c>
    </row>
    <row r="51" spans="1:16" ht="12.75">
      <c r="A51" s="136" t="s">
        <v>172</v>
      </c>
      <c r="B51" s="97">
        <f>(B47+B49+B50)/3</f>
        <v>10.666666666666666</v>
      </c>
      <c r="C51" s="137" t="s">
        <v>21</v>
      </c>
      <c r="D51" s="137">
        <v>32.5</v>
      </c>
      <c r="E51" s="135" t="s">
        <v>35</v>
      </c>
      <c r="F51" s="158"/>
      <c r="G51" s="91">
        <f>(G48*0.85+G49*1.15+G50)/3</f>
        <v>679.3166666666666</v>
      </c>
      <c r="H51" s="91">
        <f>(H48*0.85+H49*1.15+H50)/3</f>
        <v>215.6833333333333</v>
      </c>
      <c r="I51" s="91">
        <f>(I48*0.85+I49*1.15+I50)/3</f>
        <v>22.95</v>
      </c>
      <c r="J51" s="91">
        <f>(J48*0.85+J49*1.15+J50)/3</f>
        <v>8.283333333333333</v>
      </c>
      <c r="K51" s="91">
        <f>(K47+K48*0.85+K49*1.15+K50)/4</f>
        <v>108.51249999999999</v>
      </c>
      <c r="L51" s="91">
        <f>(L47+L48*0.85+L49*1.15+L50)/4</f>
        <v>12.424999999999999</v>
      </c>
      <c r="M51" s="91">
        <f>(M47+M48*0.85+M49*1.15+M50)/4</f>
        <v>68.925</v>
      </c>
      <c r="N51" s="93">
        <f>(N47+N48*0.85+N49*1.15+N50)/4</f>
        <v>0.31761553572420287</v>
      </c>
      <c r="O51" s="91">
        <f>(O47+O48*0.85+O49*1.15+O50)/4</f>
        <v>30.849999999999998</v>
      </c>
      <c r="P51" s="126"/>
    </row>
    <row r="52" spans="1:16" ht="12.75">
      <c r="A52" s="1" t="s">
        <v>74</v>
      </c>
      <c r="B52" s="8">
        <v>17</v>
      </c>
      <c r="C52" s="2" t="s">
        <v>75</v>
      </c>
      <c r="D52" s="2">
        <v>30.2</v>
      </c>
      <c r="E52" s="3" t="s">
        <v>35</v>
      </c>
      <c r="F52" s="3" t="s">
        <v>63</v>
      </c>
      <c r="G52" s="3" t="s">
        <v>90</v>
      </c>
      <c r="H52" s="3" t="s">
        <v>90</v>
      </c>
      <c r="I52" s="3" t="s">
        <v>90</v>
      </c>
      <c r="J52" s="3" t="s">
        <v>90</v>
      </c>
      <c r="K52" s="3">
        <v>86</v>
      </c>
      <c r="L52" s="3">
        <v>30</v>
      </c>
      <c r="M52" s="3">
        <v>94</v>
      </c>
      <c r="N52" s="23">
        <v>0.296</v>
      </c>
      <c r="O52" s="3">
        <v>4</v>
      </c>
      <c r="P52" s="123" t="s">
        <v>51</v>
      </c>
    </row>
    <row r="53" spans="1:16" ht="12.75">
      <c r="A53" s="1" t="s">
        <v>74</v>
      </c>
      <c r="B53" s="8" t="s">
        <v>90</v>
      </c>
      <c r="C53" s="2" t="s">
        <v>75</v>
      </c>
      <c r="D53" s="2">
        <v>30.2</v>
      </c>
      <c r="E53" s="3" t="s">
        <v>35</v>
      </c>
      <c r="F53" s="3"/>
      <c r="G53" s="3">
        <v>531</v>
      </c>
      <c r="H53" s="124">
        <v>158</v>
      </c>
      <c r="I53" s="124">
        <v>37</v>
      </c>
      <c r="J53" s="124">
        <v>2</v>
      </c>
      <c r="K53" s="3">
        <v>96</v>
      </c>
      <c r="L53" s="3">
        <v>31</v>
      </c>
      <c r="M53" s="3">
        <v>103</v>
      </c>
      <c r="N53" s="23">
        <f>H53/G53</f>
        <v>0.2975517890772128</v>
      </c>
      <c r="O53" s="3">
        <v>5</v>
      </c>
      <c r="P53" s="123" t="s">
        <v>56</v>
      </c>
    </row>
    <row r="54" spans="1:16" ht="12.75">
      <c r="A54" s="1" t="s">
        <v>74</v>
      </c>
      <c r="B54" s="8">
        <v>3</v>
      </c>
      <c r="C54" s="2" t="s">
        <v>75</v>
      </c>
      <c r="D54" s="2">
        <v>30.2</v>
      </c>
      <c r="E54" s="3" t="s">
        <v>35</v>
      </c>
      <c r="F54" s="3"/>
      <c r="G54" s="3">
        <v>519</v>
      </c>
      <c r="H54" s="124">
        <v>156</v>
      </c>
      <c r="I54" s="124">
        <v>37</v>
      </c>
      <c r="J54" s="124">
        <v>5</v>
      </c>
      <c r="K54" s="3">
        <v>91</v>
      </c>
      <c r="L54" s="3">
        <v>25</v>
      </c>
      <c r="M54" s="3">
        <v>94</v>
      </c>
      <c r="N54" s="23">
        <f>H54/G54</f>
        <v>0.30057803468208094</v>
      </c>
      <c r="O54" s="3">
        <v>5</v>
      </c>
      <c r="P54" s="123" t="s">
        <v>57</v>
      </c>
    </row>
    <row r="55" spans="1:16" ht="12.75">
      <c r="A55" s="1" t="s">
        <v>74</v>
      </c>
      <c r="B55" s="8">
        <v>13</v>
      </c>
      <c r="C55" s="2" t="s">
        <v>75</v>
      </c>
      <c r="D55" s="2">
        <v>30.2</v>
      </c>
      <c r="E55" s="3" t="s">
        <v>35</v>
      </c>
      <c r="F55" s="3"/>
      <c r="G55" s="3">
        <v>515</v>
      </c>
      <c r="H55" s="124">
        <v>155</v>
      </c>
      <c r="I55" s="124">
        <v>37</v>
      </c>
      <c r="J55" s="124">
        <v>1</v>
      </c>
      <c r="K55" s="3">
        <v>96</v>
      </c>
      <c r="L55" s="3">
        <v>30</v>
      </c>
      <c r="M55" s="3">
        <v>97</v>
      </c>
      <c r="N55" s="23">
        <v>0.300970873786</v>
      </c>
      <c r="O55" s="3">
        <v>5</v>
      </c>
      <c r="P55" s="123" t="s">
        <v>58</v>
      </c>
    </row>
    <row r="56" spans="1:16" ht="12.75">
      <c r="A56" s="99" t="s">
        <v>74</v>
      </c>
      <c r="B56" s="97">
        <f>(B52+B54+B55)/3</f>
        <v>11</v>
      </c>
      <c r="C56" s="100" t="s">
        <v>75</v>
      </c>
      <c r="D56" s="100">
        <v>30.2</v>
      </c>
      <c r="E56" s="84" t="s">
        <v>35</v>
      </c>
      <c r="F56" s="84"/>
      <c r="G56" s="91">
        <f>(G53*0.85+G54*1.15+G55)/3</f>
        <v>521.0666666666666</v>
      </c>
      <c r="H56" s="91">
        <f>(H53*0.85+H54*1.15+H55)/3</f>
        <v>156.23333333333332</v>
      </c>
      <c r="I56" s="91">
        <f>(I53*0.85+I54*1.15+I55)/3</f>
        <v>37</v>
      </c>
      <c r="J56" s="91">
        <f>(J53*0.85+J54*1.15+J55)/3</f>
        <v>2.8166666666666664</v>
      </c>
      <c r="K56" s="91">
        <f>(K52+K53*0.85+K54*1.15+K55)/4</f>
        <v>92.0625</v>
      </c>
      <c r="L56" s="91">
        <f>(L52+L53*0.85+L54*1.15+L55)/4</f>
        <v>28.775</v>
      </c>
      <c r="M56" s="91">
        <f>(M52+M53*0.85+M54*1.15+M55)/4</f>
        <v>96.6625</v>
      </c>
      <c r="N56" s="93">
        <f>(N52+N53*0.85+N54*1.15+N55)/4</f>
        <v>0.298888658596506</v>
      </c>
      <c r="O56" s="91">
        <f>(O52+O53*0.85+O54*1.15+O55)/4</f>
        <v>4.75</v>
      </c>
      <c r="P56" s="126"/>
    </row>
    <row r="57" spans="1:16" ht="12.75">
      <c r="A57" s="18" t="s">
        <v>168</v>
      </c>
      <c r="B57" s="14">
        <v>8</v>
      </c>
      <c r="C57" s="20" t="s">
        <v>27</v>
      </c>
      <c r="D57" s="20">
        <v>29</v>
      </c>
      <c r="E57" s="14" t="s">
        <v>35</v>
      </c>
      <c r="F57" s="103"/>
      <c r="G57" s="3" t="s">
        <v>90</v>
      </c>
      <c r="H57" s="3" t="s">
        <v>90</v>
      </c>
      <c r="I57" s="3" t="s">
        <v>90</v>
      </c>
      <c r="J57" s="3" t="s">
        <v>90</v>
      </c>
      <c r="K57" s="14">
        <v>90</v>
      </c>
      <c r="L57" s="14">
        <v>44</v>
      </c>
      <c r="M57" s="14">
        <v>111</v>
      </c>
      <c r="N57" s="25">
        <v>0.265</v>
      </c>
      <c r="O57" s="14">
        <v>5</v>
      </c>
      <c r="P57" s="123" t="s">
        <v>51</v>
      </c>
    </row>
    <row r="58" spans="1:16" ht="12.75">
      <c r="A58" s="18" t="s">
        <v>168</v>
      </c>
      <c r="B58" s="14" t="s">
        <v>90</v>
      </c>
      <c r="C58" s="20" t="s">
        <v>27</v>
      </c>
      <c r="D58" s="20">
        <v>29</v>
      </c>
      <c r="E58" s="14" t="s">
        <v>35</v>
      </c>
      <c r="F58" s="103"/>
      <c r="G58" s="3">
        <v>575</v>
      </c>
      <c r="H58" s="3">
        <v>153</v>
      </c>
      <c r="I58" s="3">
        <v>31</v>
      </c>
      <c r="J58" s="3">
        <v>2</v>
      </c>
      <c r="K58" s="3">
        <v>88</v>
      </c>
      <c r="L58" s="3">
        <v>40</v>
      </c>
      <c r="M58" s="3">
        <v>110</v>
      </c>
      <c r="N58" s="23">
        <f>H58/G58</f>
        <v>0.26608695652173914</v>
      </c>
      <c r="O58" s="3">
        <v>5</v>
      </c>
      <c r="P58" s="123" t="s">
        <v>56</v>
      </c>
    </row>
    <row r="59" spans="1:16" ht="12.75">
      <c r="A59" s="18" t="s">
        <v>168</v>
      </c>
      <c r="B59" s="14">
        <v>8</v>
      </c>
      <c r="C59" s="20" t="s">
        <v>27</v>
      </c>
      <c r="D59" s="20">
        <v>29</v>
      </c>
      <c r="E59" s="14" t="s">
        <v>35</v>
      </c>
      <c r="F59" s="103"/>
      <c r="G59" s="3">
        <v>592</v>
      </c>
      <c r="H59" s="3">
        <v>163</v>
      </c>
      <c r="I59" s="3">
        <v>30</v>
      </c>
      <c r="J59" s="3">
        <v>3</v>
      </c>
      <c r="K59" s="3">
        <v>93</v>
      </c>
      <c r="L59" s="3">
        <v>42</v>
      </c>
      <c r="M59" s="3">
        <v>118</v>
      </c>
      <c r="N59" s="23">
        <f>H59/G59</f>
        <v>0.27533783783783783</v>
      </c>
      <c r="O59" s="3">
        <v>4</v>
      </c>
      <c r="P59" s="123" t="s">
        <v>57</v>
      </c>
    </row>
    <row r="60" spans="1:16" ht="12.75">
      <c r="A60" s="18" t="s">
        <v>168</v>
      </c>
      <c r="B60" s="14">
        <v>18</v>
      </c>
      <c r="C60" s="20" t="s">
        <v>27</v>
      </c>
      <c r="D60" s="20">
        <v>29</v>
      </c>
      <c r="E60" s="14" t="s">
        <v>35</v>
      </c>
      <c r="F60" s="103"/>
      <c r="G60" s="3">
        <v>605</v>
      </c>
      <c r="H60" s="3">
        <v>157</v>
      </c>
      <c r="I60" s="3">
        <v>26</v>
      </c>
      <c r="J60" s="3">
        <v>3</v>
      </c>
      <c r="K60" s="3">
        <v>93</v>
      </c>
      <c r="L60" s="3">
        <v>41</v>
      </c>
      <c r="M60" s="3">
        <v>108</v>
      </c>
      <c r="N60" s="23">
        <v>0.259504132231</v>
      </c>
      <c r="O60" s="3">
        <v>4</v>
      </c>
      <c r="P60" s="123" t="s">
        <v>58</v>
      </c>
    </row>
    <row r="61" spans="1:16" ht="12.75">
      <c r="A61" s="145" t="s">
        <v>168</v>
      </c>
      <c r="B61" s="97">
        <f>(B57+B59+B60)/3</f>
        <v>11.333333333333334</v>
      </c>
      <c r="C61" s="139" t="s">
        <v>27</v>
      </c>
      <c r="D61" s="139">
        <v>29</v>
      </c>
      <c r="E61" s="146" t="s">
        <v>35</v>
      </c>
      <c r="F61" s="103"/>
      <c r="G61" s="91">
        <f>(G58*0.85+G59*1.15+G60)/3</f>
        <v>591.5166666666667</v>
      </c>
      <c r="H61" s="91">
        <f>(H58*0.85+H59*1.15+H60)/3</f>
        <v>158.16666666666666</v>
      </c>
      <c r="I61" s="91">
        <f>(I58*0.85+I59*1.15+I60)/3</f>
        <v>28.95</v>
      </c>
      <c r="J61" s="91">
        <f>(J58*0.85+J59*1.15+J60)/3</f>
        <v>2.7166666666666663</v>
      </c>
      <c r="K61" s="91">
        <f>(K57+K58*0.85+K59*1.15+K60)/4</f>
        <v>91.1875</v>
      </c>
      <c r="L61" s="91">
        <f>(L57+L58*0.85+L59*1.15+L60)/4</f>
        <v>41.825</v>
      </c>
      <c r="M61" s="91">
        <f>(M57+M58*0.85+M59*1.15+M60)/4</f>
        <v>112.05</v>
      </c>
      <c r="N61" s="93">
        <f>(N57+N58*0.85+N59*1.15+N60)/4</f>
        <v>0.26682913969699795</v>
      </c>
      <c r="O61" s="91">
        <f>(O57+O58*0.85+O59*1.15+O60)/4</f>
        <v>4.4625</v>
      </c>
      <c r="P61" s="126"/>
    </row>
    <row r="62" spans="1:16" ht="12.75">
      <c r="A62" s="1" t="s">
        <v>173</v>
      </c>
      <c r="B62" s="3">
        <v>14</v>
      </c>
      <c r="C62" s="2" t="s">
        <v>84</v>
      </c>
      <c r="D62" s="2">
        <v>29.8</v>
      </c>
      <c r="E62" s="3" t="s">
        <v>35</v>
      </c>
      <c r="F62" s="103"/>
      <c r="G62" s="3" t="s">
        <v>90</v>
      </c>
      <c r="H62" s="3" t="s">
        <v>90</v>
      </c>
      <c r="I62" s="3" t="s">
        <v>90</v>
      </c>
      <c r="J62" s="3" t="s">
        <v>90</v>
      </c>
      <c r="K62" s="3">
        <v>90</v>
      </c>
      <c r="L62" s="3">
        <v>30</v>
      </c>
      <c r="M62" s="3">
        <v>110</v>
      </c>
      <c r="N62" s="23">
        <v>0.274</v>
      </c>
      <c r="O62" s="3">
        <v>12</v>
      </c>
      <c r="P62" s="123" t="s">
        <v>51</v>
      </c>
    </row>
    <row r="63" spans="1:16" ht="12.75">
      <c r="A63" s="1" t="s">
        <v>173</v>
      </c>
      <c r="B63" s="3" t="s">
        <v>90</v>
      </c>
      <c r="C63" s="2" t="s">
        <v>84</v>
      </c>
      <c r="D63" s="2">
        <v>29.8</v>
      </c>
      <c r="E63" s="3" t="s">
        <v>35</v>
      </c>
      <c r="F63" s="103"/>
      <c r="G63" s="14">
        <v>597</v>
      </c>
      <c r="H63" s="3">
        <v>169</v>
      </c>
      <c r="I63" s="3">
        <v>38</v>
      </c>
      <c r="J63" s="3">
        <v>0</v>
      </c>
      <c r="K63" s="3">
        <v>90</v>
      </c>
      <c r="L63" s="3">
        <v>31</v>
      </c>
      <c r="M63" s="3">
        <v>106</v>
      </c>
      <c r="N63" s="23">
        <f>H63/G63</f>
        <v>0.2830820770519263</v>
      </c>
      <c r="O63" s="3">
        <v>12</v>
      </c>
      <c r="P63" s="123" t="s">
        <v>56</v>
      </c>
    </row>
    <row r="64" spans="1:16" ht="12.75">
      <c r="A64" s="1" t="s">
        <v>173</v>
      </c>
      <c r="B64" s="3">
        <v>23</v>
      </c>
      <c r="C64" s="2" t="s">
        <v>84</v>
      </c>
      <c r="D64" s="2">
        <v>29.8</v>
      </c>
      <c r="E64" s="3" t="s">
        <v>35</v>
      </c>
      <c r="F64" s="103"/>
      <c r="G64" s="14">
        <v>622</v>
      </c>
      <c r="H64" s="3">
        <v>172</v>
      </c>
      <c r="I64" s="3">
        <v>40</v>
      </c>
      <c r="J64" s="3">
        <v>0</v>
      </c>
      <c r="K64" s="3">
        <v>90</v>
      </c>
      <c r="L64" s="3">
        <v>29</v>
      </c>
      <c r="M64" s="3">
        <v>106</v>
      </c>
      <c r="N64" s="23">
        <f>H64/G64</f>
        <v>0.2765273311897106</v>
      </c>
      <c r="O64" s="3">
        <v>12</v>
      </c>
      <c r="P64" s="123" t="s">
        <v>57</v>
      </c>
    </row>
    <row r="65" spans="1:16" ht="12.75">
      <c r="A65" s="1" t="s">
        <v>173</v>
      </c>
      <c r="B65" s="3">
        <v>6</v>
      </c>
      <c r="C65" s="2" t="s">
        <v>84</v>
      </c>
      <c r="D65" s="2">
        <v>29.8</v>
      </c>
      <c r="E65" s="3" t="s">
        <v>35</v>
      </c>
      <c r="F65" s="103"/>
      <c r="G65" s="14">
        <v>602</v>
      </c>
      <c r="H65" s="3">
        <v>180</v>
      </c>
      <c r="I65" s="3">
        <v>39</v>
      </c>
      <c r="J65" s="3">
        <v>0</v>
      </c>
      <c r="K65" s="3">
        <v>102</v>
      </c>
      <c r="L65" s="3">
        <v>31</v>
      </c>
      <c r="M65" s="3">
        <v>109</v>
      </c>
      <c r="N65" s="23">
        <v>0.299003322259</v>
      </c>
      <c r="O65" s="3">
        <v>11</v>
      </c>
      <c r="P65" s="123" t="s">
        <v>58</v>
      </c>
    </row>
    <row r="66" spans="1:16" ht="12.75">
      <c r="A66" s="136" t="s">
        <v>173</v>
      </c>
      <c r="B66" s="97">
        <f>(B62+B64+B65)/3</f>
        <v>14.333333333333334</v>
      </c>
      <c r="C66" s="137" t="s">
        <v>84</v>
      </c>
      <c r="D66" s="137">
        <v>29.8</v>
      </c>
      <c r="E66" s="135" t="s">
        <v>35</v>
      </c>
      <c r="F66" s="103"/>
      <c r="G66" s="91">
        <f>(G63*0.85+G64*1.15+G65)/3</f>
        <v>608.25</v>
      </c>
      <c r="H66" s="91">
        <f>(H63*0.85+H64*1.15+H65)/3</f>
        <v>173.8166666666667</v>
      </c>
      <c r="I66" s="91">
        <f>(I63*0.85+I64*1.15+I65)/3</f>
        <v>39.1</v>
      </c>
      <c r="J66" s="91">
        <f>(J63*0.85+J64*1.15+J65)/3</f>
        <v>0</v>
      </c>
      <c r="K66" s="91">
        <f>(K62+K63*0.85+K64*1.15+K65)/4</f>
        <v>93</v>
      </c>
      <c r="L66" s="91">
        <f>(L62+L63*0.85+L64*1.15+L65)/4</f>
        <v>30.174999999999997</v>
      </c>
      <c r="M66" s="91">
        <f>(M62+M63*0.85+M64*1.15+M65)/4</f>
        <v>107.75</v>
      </c>
      <c r="N66" s="93">
        <f>(N62+N63*0.85+N64*1.15+N65)/4</f>
        <v>0.28290737965532614</v>
      </c>
      <c r="O66" s="91">
        <f>(O62+O63*0.85+O64*1.15+O65)/4</f>
        <v>11.75</v>
      </c>
      <c r="P66" s="126"/>
    </row>
    <row r="67" spans="1:16" ht="12.75">
      <c r="A67" s="1" t="s">
        <v>175</v>
      </c>
      <c r="B67" s="3">
        <v>16</v>
      </c>
      <c r="C67" s="2" t="s">
        <v>30</v>
      </c>
      <c r="D67" s="2">
        <v>29</v>
      </c>
      <c r="E67" s="32" t="s">
        <v>35</v>
      </c>
      <c r="F67" s="103"/>
      <c r="G67" s="3" t="s">
        <v>90</v>
      </c>
      <c r="H67" s="3" t="s">
        <v>90</v>
      </c>
      <c r="I67" s="3" t="s">
        <v>90</v>
      </c>
      <c r="J67" s="3" t="s">
        <v>90</v>
      </c>
      <c r="K67" s="3">
        <v>94</v>
      </c>
      <c r="L67" s="3">
        <v>22</v>
      </c>
      <c r="M67" s="3">
        <v>88</v>
      </c>
      <c r="N67" s="23">
        <v>0.272</v>
      </c>
      <c r="O67" s="3">
        <v>21</v>
      </c>
      <c r="P67" s="123" t="s">
        <v>51</v>
      </c>
    </row>
    <row r="68" spans="1:16" ht="12.75">
      <c r="A68" s="1" t="s">
        <v>175</v>
      </c>
      <c r="B68" s="3" t="s">
        <v>90</v>
      </c>
      <c r="C68" s="2" t="s">
        <v>30</v>
      </c>
      <c r="D68" s="2">
        <v>29</v>
      </c>
      <c r="E68" s="32" t="s">
        <v>35</v>
      </c>
      <c r="F68" s="158"/>
      <c r="G68" s="3">
        <v>590</v>
      </c>
      <c r="H68" s="3">
        <v>160</v>
      </c>
      <c r="I68" s="3">
        <v>32</v>
      </c>
      <c r="J68" s="3">
        <v>6</v>
      </c>
      <c r="K68" s="3">
        <v>104</v>
      </c>
      <c r="L68" s="3">
        <v>26</v>
      </c>
      <c r="M68" s="3">
        <v>97</v>
      </c>
      <c r="N68" s="23">
        <f>H68/G68</f>
        <v>0.2711864406779661</v>
      </c>
      <c r="O68" s="3">
        <v>31</v>
      </c>
      <c r="P68" s="123" t="s">
        <v>56</v>
      </c>
    </row>
    <row r="69" spans="1:16" ht="12.75">
      <c r="A69" s="1" t="s">
        <v>175</v>
      </c>
      <c r="B69" s="3">
        <v>18</v>
      </c>
      <c r="C69" s="2" t="s">
        <v>30</v>
      </c>
      <c r="D69" s="2">
        <v>29</v>
      </c>
      <c r="E69" s="32" t="s">
        <v>35</v>
      </c>
      <c r="F69" s="158"/>
      <c r="G69" s="3">
        <v>607</v>
      </c>
      <c r="H69" s="3">
        <v>167</v>
      </c>
      <c r="I69" s="3">
        <v>34</v>
      </c>
      <c r="J69" s="3">
        <v>4</v>
      </c>
      <c r="K69" s="3">
        <v>90</v>
      </c>
      <c r="L69" s="3">
        <v>23</v>
      </c>
      <c r="M69" s="3">
        <v>90</v>
      </c>
      <c r="N69" s="23">
        <f>H69/G69</f>
        <v>0.2751235584843493</v>
      </c>
      <c r="O69" s="3">
        <v>25</v>
      </c>
      <c r="P69" s="123" t="s">
        <v>57</v>
      </c>
    </row>
    <row r="70" spans="1:16" ht="12.75">
      <c r="A70" s="1" t="s">
        <v>175</v>
      </c>
      <c r="B70" s="3">
        <v>10</v>
      </c>
      <c r="C70" s="2" t="s">
        <v>30</v>
      </c>
      <c r="D70" s="2">
        <v>29</v>
      </c>
      <c r="E70" s="32" t="s">
        <v>35</v>
      </c>
      <c r="F70" s="158"/>
      <c r="G70" s="3">
        <v>594</v>
      </c>
      <c r="H70" s="3">
        <v>160</v>
      </c>
      <c r="I70" s="3">
        <v>35</v>
      </c>
      <c r="J70" s="3">
        <v>5</v>
      </c>
      <c r="K70" s="3">
        <v>106</v>
      </c>
      <c r="L70" s="3">
        <v>30</v>
      </c>
      <c r="M70" s="3">
        <v>93</v>
      </c>
      <c r="N70" s="23">
        <v>0.26936026936</v>
      </c>
      <c r="O70" s="3">
        <v>30</v>
      </c>
      <c r="P70" s="123" t="s">
        <v>58</v>
      </c>
    </row>
    <row r="71" spans="1:16" ht="12.75">
      <c r="A71" s="136" t="s">
        <v>175</v>
      </c>
      <c r="B71" s="97">
        <f>(B67+B69+B70)/3</f>
        <v>14.666666666666666</v>
      </c>
      <c r="C71" s="137" t="s">
        <v>30</v>
      </c>
      <c r="D71" s="137">
        <v>29</v>
      </c>
      <c r="E71" s="159" t="s">
        <v>35</v>
      </c>
      <c r="F71" s="158"/>
      <c r="G71" s="91">
        <f>(G68*0.85+G69*1.15+G70)/3</f>
        <v>597.85</v>
      </c>
      <c r="H71" s="91">
        <f>(H68*0.85+H69*1.15+H70)/3</f>
        <v>162.6833333333333</v>
      </c>
      <c r="I71" s="91">
        <f>(I68*0.85+I69*1.15+I70)/3</f>
        <v>33.766666666666666</v>
      </c>
      <c r="J71" s="91">
        <f>(J68*0.85+J69*1.15+J70)/3</f>
        <v>4.8999999999999995</v>
      </c>
      <c r="K71" s="91">
        <f>(K67+K68*0.85+K69*1.15+K70)/4</f>
        <v>97.975</v>
      </c>
      <c r="L71" s="91">
        <f>(L67+L68*0.85+L69*1.15+L70)/4</f>
        <v>25.1375</v>
      </c>
      <c r="M71" s="91">
        <f>(M67+M68*0.85+M69*1.15+M70)/4</f>
        <v>91.7375</v>
      </c>
      <c r="N71" s="93">
        <f>(N67+N68*0.85+N69*1.15+N70)/4</f>
        <v>0.2720652090483182</v>
      </c>
      <c r="O71" s="91">
        <f>(O67+O68*0.85+O69*1.15+O70)/4</f>
        <v>26.525</v>
      </c>
      <c r="P71" s="126"/>
    </row>
    <row r="72" spans="1:16" ht="12.75">
      <c r="A72" s="1" t="s">
        <v>170</v>
      </c>
      <c r="B72" s="3">
        <v>10</v>
      </c>
      <c r="C72" s="2" t="s">
        <v>1</v>
      </c>
      <c r="D72" s="2">
        <v>23.7</v>
      </c>
      <c r="E72" s="3" t="s">
        <v>35</v>
      </c>
      <c r="F72" s="103"/>
      <c r="G72" s="3" t="s">
        <v>90</v>
      </c>
      <c r="H72" s="3" t="s">
        <v>90</v>
      </c>
      <c r="I72" s="3" t="s">
        <v>90</v>
      </c>
      <c r="J72" s="3" t="s">
        <v>90</v>
      </c>
      <c r="K72" s="3">
        <v>105</v>
      </c>
      <c r="L72" s="3">
        <v>24</v>
      </c>
      <c r="M72" s="3">
        <v>85</v>
      </c>
      <c r="N72" s="23">
        <v>0.295</v>
      </c>
      <c r="O72" s="3">
        <v>20</v>
      </c>
      <c r="P72" s="123" t="s">
        <v>51</v>
      </c>
    </row>
    <row r="73" spans="1:16" ht="12.75">
      <c r="A73" s="1" t="s">
        <v>170</v>
      </c>
      <c r="B73" s="3" t="s">
        <v>90</v>
      </c>
      <c r="C73" s="2" t="s">
        <v>1</v>
      </c>
      <c r="D73" s="2">
        <v>23.7</v>
      </c>
      <c r="E73" s="3" t="s">
        <v>35</v>
      </c>
      <c r="F73" s="103"/>
      <c r="G73" s="3">
        <v>620</v>
      </c>
      <c r="H73" s="3">
        <v>181</v>
      </c>
      <c r="I73" s="3">
        <v>36</v>
      </c>
      <c r="J73" s="3">
        <v>9</v>
      </c>
      <c r="K73" s="3">
        <v>113</v>
      </c>
      <c r="L73" s="3">
        <v>23</v>
      </c>
      <c r="M73" s="3">
        <v>82</v>
      </c>
      <c r="N73" s="23">
        <f>H73/G73</f>
        <v>0.29193548387096774</v>
      </c>
      <c r="O73" s="3">
        <v>19</v>
      </c>
      <c r="P73" s="123" t="s">
        <v>56</v>
      </c>
    </row>
    <row r="74" spans="1:16" ht="12.75">
      <c r="A74" s="1" t="s">
        <v>170</v>
      </c>
      <c r="B74" s="3">
        <v>14</v>
      </c>
      <c r="C74" s="2" t="s">
        <v>1</v>
      </c>
      <c r="D74" s="2">
        <v>23.7</v>
      </c>
      <c r="E74" s="3" t="s">
        <v>35</v>
      </c>
      <c r="F74" s="103"/>
      <c r="G74" s="3">
        <v>624</v>
      </c>
      <c r="H74" s="3">
        <v>179</v>
      </c>
      <c r="I74" s="3">
        <v>32</v>
      </c>
      <c r="J74" s="3">
        <v>11</v>
      </c>
      <c r="K74" s="3">
        <v>108</v>
      </c>
      <c r="L74" s="3">
        <v>21</v>
      </c>
      <c r="M74" s="3">
        <v>84</v>
      </c>
      <c r="N74" s="23">
        <f>H74/G74</f>
        <v>0.28685897435897434</v>
      </c>
      <c r="O74" s="3">
        <v>25</v>
      </c>
      <c r="P74" s="123" t="s">
        <v>57</v>
      </c>
    </row>
    <row r="75" spans="1:16" ht="12.75">
      <c r="A75" s="1" t="s">
        <v>170</v>
      </c>
      <c r="B75" s="3">
        <v>25</v>
      </c>
      <c r="C75" s="2" t="s">
        <v>1</v>
      </c>
      <c r="D75" s="2">
        <v>23.7</v>
      </c>
      <c r="E75" s="3" t="s">
        <v>35</v>
      </c>
      <c r="F75" s="103"/>
      <c r="G75" s="3">
        <v>611</v>
      </c>
      <c r="H75" s="3">
        <v>169</v>
      </c>
      <c r="I75" s="3">
        <v>32</v>
      </c>
      <c r="J75" s="3">
        <v>9</v>
      </c>
      <c r="K75" s="3">
        <v>101</v>
      </c>
      <c r="L75" s="3">
        <v>20</v>
      </c>
      <c r="M75" s="3">
        <v>82</v>
      </c>
      <c r="N75" s="23">
        <v>0.276595744681</v>
      </c>
      <c r="O75" s="3">
        <v>19</v>
      </c>
      <c r="P75" s="123" t="s">
        <v>58</v>
      </c>
    </row>
    <row r="76" spans="1:16" ht="12.75">
      <c r="A76" s="136" t="s">
        <v>170</v>
      </c>
      <c r="B76" s="97">
        <f>(B72+B74+B75)/3</f>
        <v>16.333333333333332</v>
      </c>
      <c r="C76" s="137" t="s">
        <v>1</v>
      </c>
      <c r="D76" s="137">
        <v>23.7</v>
      </c>
      <c r="E76" s="135" t="s">
        <v>35</v>
      </c>
      <c r="F76" s="103"/>
      <c r="G76" s="91">
        <f>(G73*0.85+G74*1.15+G75)/3</f>
        <v>618.5333333333333</v>
      </c>
      <c r="H76" s="91">
        <f>(H73*0.85+H74*1.15+H75)/3</f>
        <v>176.23333333333335</v>
      </c>
      <c r="I76" s="91">
        <f>(I73*0.85+I74*1.15+I75)/3</f>
        <v>33.13333333333333</v>
      </c>
      <c r="J76" s="91">
        <f>(J73*0.85+J74*1.15+J75)/3</f>
        <v>9.766666666666666</v>
      </c>
      <c r="K76" s="91">
        <f>(K72+K73*0.85+K74*1.15+K75)/4</f>
        <v>106.5625</v>
      </c>
      <c r="L76" s="91">
        <f>(L72+L73*0.85+L74*1.15+L75)/4</f>
        <v>21.924999999999997</v>
      </c>
      <c r="M76" s="91">
        <f>(M72+M73*0.85+M74*1.15+M75)/4</f>
        <v>83.32499999999999</v>
      </c>
      <c r="N76" s="93">
        <f>(N72+N73*0.85+N74*1.15+N75)/4</f>
        <v>0.28740718162103573</v>
      </c>
      <c r="O76" s="91">
        <f>(O72+O73*0.85+O74*1.15+O75)/4</f>
        <v>20.974999999999998</v>
      </c>
      <c r="P76" s="126"/>
    </row>
    <row r="77" spans="1:16" ht="12.75">
      <c r="A77" s="1" t="s">
        <v>97</v>
      </c>
      <c r="B77" s="8">
        <v>7</v>
      </c>
      <c r="C77" s="2" t="s">
        <v>98</v>
      </c>
      <c r="D77" s="2">
        <v>28.2</v>
      </c>
      <c r="E77" s="3" t="s">
        <v>35</v>
      </c>
      <c r="F77" s="3" t="s">
        <v>118</v>
      </c>
      <c r="G77" s="3" t="s">
        <v>90</v>
      </c>
      <c r="H77" s="3" t="s">
        <v>90</v>
      </c>
      <c r="I77" s="3" t="s">
        <v>90</v>
      </c>
      <c r="J77" s="3" t="s">
        <v>90</v>
      </c>
      <c r="K77" s="3">
        <v>105</v>
      </c>
      <c r="L77" s="3">
        <v>7</v>
      </c>
      <c r="M77" s="3">
        <v>55</v>
      </c>
      <c r="N77" s="23">
        <v>0.294</v>
      </c>
      <c r="O77" s="3">
        <v>53</v>
      </c>
      <c r="P77" s="123" t="s">
        <v>51</v>
      </c>
    </row>
    <row r="78" spans="1:16" ht="12.75">
      <c r="A78" s="1" t="s">
        <v>97</v>
      </c>
      <c r="B78" s="8" t="s">
        <v>90</v>
      </c>
      <c r="C78" s="2" t="s">
        <v>98</v>
      </c>
      <c r="D78" s="2">
        <v>28.2</v>
      </c>
      <c r="E78" s="3" t="s">
        <v>54</v>
      </c>
      <c r="F78" s="3"/>
      <c r="G78" s="13">
        <v>595</v>
      </c>
      <c r="H78" s="14">
        <v>173</v>
      </c>
      <c r="I78" s="13">
        <v>22</v>
      </c>
      <c r="J78" s="13">
        <v>12</v>
      </c>
      <c r="K78" s="3">
        <v>97</v>
      </c>
      <c r="L78" s="3">
        <v>6</v>
      </c>
      <c r="M78" s="3">
        <v>48</v>
      </c>
      <c r="N78" s="26">
        <f>H78/G78</f>
        <v>0.2907563025210084</v>
      </c>
      <c r="O78" s="3">
        <v>56</v>
      </c>
      <c r="P78" s="123" t="s">
        <v>56</v>
      </c>
    </row>
    <row r="79" spans="1:16" ht="12.75">
      <c r="A79" s="1" t="s">
        <v>97</v>
      </c>
      <c r="B79" s="8">
        <v>31</v>
      </c>
      <c r="C79" s="2" t="s">
        <v>98</v>
      </c>
      <c r="D79" s="2">
        <v>28.2</v>
      </c>
      <c r="E79" s="3" t="s">
        <v>55</v>
      </c>
      <c r="F79" s="3"/>
      <c r="G79" s="13">
        <v>617</v>
      </c>
      <c r="H79" s="14">
        <v>183</v>
      </c>
      <c r="I79" s="13">
        <v>24</v>
      </c>
      <c r="J79" s="13">
        <v>12</v>
      </c>
      <c r="K79" s="3">
        <v>98</v>
      </c>
      <c r="L79" s="3">
        <v>6</v>
      </c>
      <c r="M79" s="3">
        <v>68</v>
      </c>
      <c r="N79" s="26">
        <f>H79/G79</f>
        <v>0.2965964343598055</v>
      </c>
      <c r="O79" s="3">
        <v>44</v>
      </c>
      <c r="P79" s="123" t="s">
        <v>57</v>
      </c>
    </row>
    <row r="80" spans="1:16" ht="12.75">
      <c r="A80" s="1" t="s">
        <v>97</v>
      </c>
      <c r="B80" s="8">
        <v>14</v>
      </c>
      <c r="C80" s="2" t="s">
        <v>98</v>
      </c>
      <c r="D80" s="2">
        <v>28.2</v>
      </c>
      <c r="E80" s="3" t="s">
        <v>54</v>
      </c>
      <c r="F80" s="3"/>
      <c r="G80" s="13">
        <v>627</v>
      </c>
      <c r="H80" s="14">
        <v>178</v>
      </c>
      <c r="I80" s="13">
        <v>24</v>
      </c>
      <c r="J80" s="13">
        <v>10</v>
      </c>
      <c r="K80" s="3">
        <v>107</v>
      </c>
      <c r="L80" s="3">
        <v>10</v>
      </c>
      <c r="M80" s="3">
        <v>53</v>
      </c>
      <c r="N80" s="23">
        <v>0.283891547049</v>
      </c>
      <c r="O80" s="3">
        <v>55</v>
      </c>
      <c r="P80" s="123" t="s">
        <v>58</v>
      </c>
    </row>
    <row r="81" spans="1:16" ht="12.75">
      <c r="A81" s="136" t="s">
        <v>97</v>
      </c>
      <c r="B81" s="97">
        <f>(B77+B79+B80)/3</f>
        <v>17.333333333333332</v>
      </c>
      <c r="C81" s="137" t="s">
        <v>98</v>
      </c>
      <c r="D81" s="137">
        <v>28.2</v>
      </c>
      <c r="E81" s="135" t="s">
        <v>54</v>
      </c>
      <c r="F81" s="135"/>
      <c r="G81" s="91">
        <f>(G78*0.85+G79*1.15+G80)/3</f>
        <v>614.1</v>
      </c>
      <c r="H81" s="91">
        <f>(H78*0.85+H79*1.15+H80)/3</f>
        <v>178.5</v>
      </c>
      <c r="I81" s="91">
        <f>(I78*0.85+I79*1.15+I80)/3</f>
        <v>23.433333333333334</v>
      </c>
      <c r="J81" s="91">
        <f>(J78*0.85+J79*1.15+J80)/3</f>
        <v>11.333333333333334</v>
      </c>
      <c r="K81" s="91">
        <f>(K77+K78*0.85+K79*1.15+K80)/4</f>
        <v>101.7875</v>
      </c>
      <c r="L81" s="91">
        <f>(L77+L78*0.85+L79*1.15+L80)/4</f>
        <v>7.25</v>
      </c>
      <c r="M81" s="91">
        <f>(M77+M78*0.85+M79*1.15+M80)/4</f>
        <v>56.75</v>
      </c>
      <c r="N81" s="93">
        <f>(N77+N78*0.85+N79*1.15+N80)/4</f>
        <v>0.29153007592640834</v>
      </c>
      <c r="O81" s="91">
        <f>(O77+O78*0.85+O79*1.15+O80)/4</f>
        <v>51.55</v>
      </c>
      <c r="P81" s="126"/>
    </row>
    <row r="82" spans="1:16" ht="12.75">
      <c r="A82" s="1" t="s">
        <v>169</v>
      </c>
      <c r="B82" s="3">
        <v>9</v>
      </c>
      <c r="C82" s="2" t="s">
        <v>13</v>
      </c>
      <c r="D82" s="2">
        <v>37.4</v>
      </c>
      <c r="E82" s="3" t="s">
        <v>35</v>
      </c>
      <c r="F82" s="103"/>
      <c r="G82" s="3" t="s">
        <v>90</v>
      </c>
      <c r="H82" s="3" t="s">
        <v>90</v>
      </c>
      <c r="I82" s="3" t="s">
        <v>90</v>
      </c>
      <c r="J82" s="3" t="s">
        <v>90</v>
      </c>
      <c r="K82" s="3">
        <v>100</v>
      </c>
      <c r="L82" s="3">
        <v>32</v>
      </c>
      <c r="M82" s="3">
        <v>112</v>
      </c>
      <c r="N82" s="23">
        <v>0.29</v>
      </c>
      <c r="O82" s="3">
        <v>6</v>
      </c>
      <c r="P82" s="123" t="s">
        <v>51</v>
      </c>
    </row>
    <row r="83" spans="1:16" ht="12.75">
      <c r="A83" s="1" t="s">
        <v>169</v>
      </c>
      <c r="B83" s="3" t="s">
        <v>90</v>
      </c>
      <c r="C83" s="2" t="s">
        <v>13</v>
      </c>
      <c r="D83" s="2">
        <v>37.4</v>
      </c>
      <c r="E83" s="3" t="s">
        <v>35</v>
      </c>
      <c r="F83" s="103"/>
      <c r="G83" s="3">
        <v>572</v>
      </c>
      <c r="H83" s="3">
        <v>166</v>
      </c>
      <c r="I83" s="3">
        <v>30</v>
      </c>
      <c r="J83" s="3">
        <v>0</v>
      </c>
      <c r="K83" s="3">
        <v>107</v>
      </c>
      <c r="L83" s="3">
        <v>35</v>
      </c>
      <c r="M83" s="3">
        <v>121</v>
      </c>
      <c r="N83" s="23">
        <f>H83/G83</f>
        <v>0.2902097902097902</v>
      </c>
      <c r="O83" s="3">
        <v>9</v>
      </c>
      <c r="P83" s="123" t="s">
        <v>56</v>
      </c>
    </row>
    <row r="84" spans="1:16" ht="12.75">
      <c r="A84" s="1" t="s">
        <v>169</v>
      </c>
      <c r="B84" s="3">
        <v>24</v>
      </c>
      <c r="C84" s="2" t="s">
        <v>13</v>
      </c>
      <c r="D84" s="2">
        <v>37.4</v>
      </c>
      <c r="E84" s="3" t="s">
        <v>35</v>
      </c>
      <c r="F84" s="103"/>
      <c r="G84" s="3">
        <v>547</v>
      </c>
      <c r="H84" s="3">
        <v>148</v>
      </c>
      <c r="I84" s="3">
        <v>27</v>
      </c>
      <c r="J84" s="3">
        <v>0</v>
      </c>
      <c r="K84" s="3">
        <v>91</v>
      </c>
      <c r="L84" s="3">
        <v>27</v>
      </c>
      <c r="M84" s="3">
        <v>101</v>
      </c>
      <c r="N84" s="23">
        <f>H84/G84</f>
        <v>0.27056672760511885</v>
      </c>
      <c r="O84" s="3">
        <v>7</v>
      </c>
      <c r="P84" s="123" t="s">
        <v>57</v>
      </c>
    </row>
    <row r="85" spans="1:16" ht="12.75">
      <c r="A85" s="1" t="s">
        <v>169</v>
      </c>
      <c r="B85" s="3">
        <v>20</v>
      </c>
      <c r="C85" s="2" t="s">
        <v>13</v>
      </c>
      <c r="D85" s="2">
        <v>37.4</v>
      </c>
      <c r="E85" s="3" t="s">
        <v>35</v>
      </c>
      <c r="F85" s="103"/>
      <c r="G85" s="3">
        <v>529</v>
      </c>
      <c r="H85" s="3">
        <v>149</v>
      </c>
      <c r="I85" s="3">
        <v>23</v>
      </c>
      <c r="J85" s="3">
        <v>0</v>
      </c>
      <c r="K85" s="3">
        <v>90</v>
      </c>
      <c r="L85" s="3">
        <v>29</v>
      </c>
      <c r="M85" s="3">
        <v>110</v>
      </c>
      <c r="N85" s="23">
        <v>0.28166351606805</v>
      </c>
      <c r="O85" s="3">
        <v>5</v>
      </c>
      <c r="P85" s="123" t="s">
        <v>58</v>
      </c>
    </row>
    <row r="86" spans="1:16" ht="12.75">
      <c r="A86" s="136" t="s">
        <v>169</v>
      </c>
      <c r="B86" s="97">
        <f>(B82+B84+B85)/3</f>
        <v>17.666666666666668</v>
      </c>
      <c r="C86" s="137" t="s">
        <v>13</v>
      </c>
      <c r="D86" s="137">
        <v>37.4</v>
      </c>
      <c r="E86" s="135" t="s">
        <v>35</v>
      </c>
      <c r="F86" s="103"/>
      <c r="G86" s="91">
        <f>(G83*0.85+G84*1.15+G85)/3</f>
        <v>548.0833333333334</v>
      </c>
      <c r="H86" s="91">
        <f>(H83*0.85+H84*1.15+H85)/3</f>
        <v>153.4333333333333</v>
      </c>
      <c r="I86" s="91">
        <f>(I83*0.85+I84*1.15+I85)/3</f>
        <v>26.516666666666666</v>
      </c>
      <c r="J86" s="91">
        <f>(J83*0.85+J84*1.15+J85)/3</f>
        <v>0</v>
      </c>
      <c r="K86" s="91">
        <f>(K82+K83*0.85+K84*1.15+K85)/4</f>
        <v>96.39999999999999</v>
      </c>
      <c r="L86" s="91">
        <f>(L82+L83*0.85+L84*1.15+L85)/4</f>
        <v>30.45</v>
      </c>
      <c r="M86" s="91">
        <f>(M82+M83*0.85+M84*1.15+M85)/4</f>
        <v>110.25</v>
      </c>
      <c r="N86" s="93">
        <f>(N82+N83*0.85+N84*1.15+N85)/4</f>
        <v>0.2823733936230646</v>
      </c>
      <c r="O86" s="91">
        <f>(O82+O83*0.85+O84*1.15+O85)/4</f>
        <v>6.674999999999999</v>
      </c>
      <c r="P86" s="126"/>
    </row>
    <row r="87" spans="1:16" ht="12.75">
      <c r="A87" s="1" t="s">
        <v>177</v>
      </c>
      <c r="B87" s="3">
        <v>20</v>
      </c>
      <c r="C87" s="2" t="s">
        <v>15</v>
      </c>
      <c r="D87" s="2">
        <v>28.6</v>
      </c>
      <c r="E87" s="32" t="s">
        <v>35</v>
      </c>
      <c r="F87" s="14"/>
      <c r="G87" s="3" t="s">
        <v>90</v>
      </c>
      <c r="H87" s="3" t="s">
        <v>90</v>
      </c>
      <c r="I87" s="3" t="s">
        <v>90</v>
      </c>
      <c r="J87" s="3" t="s">
        <v>90</v>
      </c>
      <c r="K87" s="3">
        <v>95</v>
      </c>
      <c r="L87" s="3">
        <v>2</v>
      </c>
      <c r="M87" s="3">
        <v>45</v>
      </c>
      <c r="N87" s="23">
        <v>0.288</v>
      </c>
      <c r="O87" s="3">
        <v>50</v>
      </c>
      <c r="P87" s="123" t="s">
        <v>51</v>
      </c>
    </row>
    <row r="88" spans="1:16" ht="12.75">
      <c r="A88" s="1" t="s">
        <v>177</v>
      </c>
      <c r="B88" s="3" t="s">
        <v>90</v>
      </c>
      <c r="C88" s="2" t="s">
        <v>15</v>
      </c>
      <c r="D88" s="2">
        <v>28.6</v>
      </c>
      <c r="E88" s="32" t="s">
        <v>35</v>
      </c>
      <c r="F88" s="14"/>
      <c r="G88" s="124">
        <v>655</v>
      </c>
      <c r="H88" s="3">
        <v>198</v>
      </c>
      <c r="I88" s="3">
        <v>22</v>
      </c>
      <c r="J88" s="3">
        <v>10</v>
      </c>
      <c r="K88" s="3">
        <v>105</v>
      </c>
      <c r="L88" s="3">
        <v>2</v>
      </c>
      <c r="M88" s="3">
        <v>44</v>
      </c>
      <c r="N88" s="26">
        <f>H88/G88</f>
        <v>0.30229007633587784</v>
      </c>
      <c r="O88" s="3">
        <v>59</v>
      </c>
      <c r="P88" s="123" t="s">
        <v>56</v>
      </c>
    </row>
    <row r="89" spans="1:16" ht="12.75">
      <c r="A89" s="1" t="s">
        <v>177</v>
      </c>
      <c r="B89" s="3">
        <v>27</v>
      </c>
      <c r="C89" s="2" t="s">
        <v>15</v>
      </c>
      <c r="D89" s="2">
        <v>28.6</v>
      </c>
      <c r="E89" s="32" t="s">
        <v>35</v>
      </c>
      <c r="F89" s="14"/>
      <c r="G89" s="124">
        <v>676</v>
      </c>
      <c r="H89" s="3">
        <v>208</v>
      </c>
      <c r="I89" s="3">
        <v>24</v>
      </c>
      <c r="J89" s="3">
        <v>10</v>
      </c>
      <c r="K89" s="3">
        <v>101</v>
      </c>
      <c r="L89" s="3">
        <v>2</v>
      </c>
      <c r="M89" s="3">
        <v>71</v>
      </c>
      <c r="N89" s="26">
        <f>H89/G89</f>
        <v>0.3076923076923077</v>
      </c>
      <c r="O89" s="3">
        <v>52</v>
      </c>
      <c r="P89" s="123" t="s">
        <v>57</v>
      </c>
    </row>
    <row r="90" spans="1:16" ht="12.75">
      <c r="A90" s="1" t="s">
        <v>177</v>
      </c>
      <c r="B90" s="3">
        <v>15</v>
      </c>
      <c r="C90" s="2" t="s">
        <v>15</v>
      </c>
      <c r="D90" s="2">
        <v>28.6</v>
      </c>
      <c r="E90" s="32" t="s">
        <v>35</v>
      </c>
      <c r="F90" s="14"/>
      <c r="G90" s="124">
        <v>678</v>
      </c>
      <c r="H90" s="3">
        <v>200</v>
      </c>
      <c r="I90" s="3">
        <v>20</v>
      </c>
      <c r="J90" s="3">
        <v>13</v>
      </c>
      <c r="K90" s="3">
        <v>102</v>
      </c>
      <c r="L90" s="3">
        <v>3</v>
      </c>
      <c r="M90" s="3">
        <v>49</v>
      </c>
      <c r="N90" s="23">
        <v>0.294985250737</v>
      </c>
      <c r="O90" s="3">
        <v>53</v>
      </c>
      <c r="P90" s="123" t="s">
        <v>58</v>
      </c>
    </row>
    <row r="91" spans="1:16" ht="12.75">
      <c r="A91" s="136" t="s">
        <v>177</v>
      </c>
      <c r="B91" s="97">
        <f>(B87+B89+B90)/3</f>
        <v>20.666666666666668</v>
      </c>
      <c r="C91" s="137" t="s">
        <v>15</v>
      </c>
      <c r="D91" s="137">
        <v>28.6</v>
      </c>
      <c r="E91" s="159" t="s">
        <v>35</v>
      </c>
      <c r="F91" s="14"/>
      <c r="G91" s="91">
        <f>(G88*0.85+G89*1.15+G90)/3</f>
        <v>670.7166666666667</v>
      </c>
      <c r="H91" s="91">
        <f>(H88*0.85+H89*1.15+H90)/3</f>
        <v>202.5</v>
      </c>
      <c r="I91" s="91">
        <f>(I88*0.85+I89*1.15+I90)/3</f>
        <v>22.099999999999998</v>
      </c>
      <c r="J91" s="91">
        <f>(J88*0.85+J89*1.15+J90)/3</f>
        <v>11</v>
      </c>
      <c r="K91" s="91">
        <f>(K87+K88*0.85+K89*1.15+K90)/4</f>
        <v>100.6</v>
      </c>
      <c r="L91" s="91">
        <f>(L87+L88*0.85+L89*1.15+L90)/4</f>
        <v>2.25</v>
      </c>
      <c r="M91" s="91">
        <f>(M87+M88*0.85+M89*1.15+M90)/4</f>
        <v>53.2625</v>
      </c>
      <c r="N91" s="93">
        <f>(N87+N88*0.85+N89*1.15+N90)/4</f>
        <v>0.29844449236716253</v>
      </c>
      <c r="O91" s="91">
        <f>(O87+O88*0.85+O89*1.15+O90)/4</f>
        <v>53.2375</v>
      </c>
      <c r="P91" s="126"/>
    </row>
    <row r="92" spans="1:16" ht="12.75">
      <c r="A92" s="1" t="s">
        <v>180</v>
      </c>
      <c r="B92" s="7">
        <v>23</v>
      </c>
      <c r="C92" s="2" t="s">
        <v>8</v>
      </c>
      <c r="D92" s="2">
        <v>26.4</v>
      </c>
      <c r="E92" s="32" t="s">
        <v>35</v>
      </c>
      <c r="F92" s="14"/>
      <c r="G92" s="3" t="s">
        <v>90</v>
      </c>
      <c r="H92" s="3" t="s">
        <v>90</v>
      </c>
      <c r="I92" s="3" t="s">
        <v>90</v>
      </c>
      <c r="J92" s="3" t="s">
        <v>90</v>
      </c>
      <c r="K92" s="3">
        <v>88</v>
      </c>
      <c r="L92" s="3">
        <v>18</v>
      </c>
      <c r="M92" s="3">
        <v>70</v>
      </c>
      <c r="N92" s="23">
        <v>0.305</v>
      </c>
      <c r="O92" s="3">
        <v>17</v>
      </c>
      <c r="P92" s="123" t="s">
        <v>51</v>
      </c>
    </row>
    <row r="93" spans="1:16" ht="12.75">
      <c r="A93" s="1" t="s">
        <v>180</v>
      </c>
      <c r="B93" s="7" t="s">
        <v>90</v>
      </c>
      <c r="C93" s="2" t="s">
        <v>8</v>
      </c>
      <c r="D93" s="2">
        <v>26.4</v>
      </c>
      <c r="E93" s="32" t="s">
        <v>35</v>
      </c>
      <c r="F93" s="14"/>
      <c r="G93" s="124">
        <v>611</v>
      </c>
      <c r="H93" s="3">
        <v>184</v>
      </c>
      <c r="I93" s="3">
        <v>40</v>
      </c>
      <c r="J93" s="3">
        <v>4</v>
      </c>
      <c r="K93" s="3">
        <v>102</v>
      </c>
      <c r="L93" s="3">
        <v>17</v>
      </c>
      <c r="M93" s="3">
        <v>71</v>
      </c>
      <c r="N93" s="26">
        <f>H93/G93</f>
        <v>0.3011456628477905</v>
      </c>
      <c r="O93" s="3">
        <v>15</v>
      </c>
      <c r="P93" s="123" t="s">
        <v>56</v>
      </c>
    </row>
    <row r="94" spans="1:16" ht="12.75">
      <c r="A94" s="1" t="s">
        <v>180</v>
      </c>
      <c r="B94" s="7">
        <v>26</v>
      </c>
      <c r="C94" s="2" t="s">
        <v>8</v>
      </c>
      <c r="D94" s="2">
        <v>26.4</v>
      </c>
      <c r="E94" s="32" t="s">
        <v>35</v>
      </c>
      <c r="F94" s="14"/>
      <c r="G94" s="124">
        <v>610</v>
      </c>
      <c r="H94" s="3">
        <v>196</v>
      </c>
      <c r="I94" s="3">
        <v>36</v>
      </c>
      <c r="J94" s="3">
        <v>5</v>
      </c>
      <c r="K94" s="3">
        <v>101</v>
      </c>
      <c r="L94" s="3">
        <v>14</v>
      </c>
      <c r="M94" s="3">
        <v>92</v>
      </c>
      <c r="N94" s="26">
        <f>H94/G94</f>
        <v>0.32131147540983607</v>
      </c>
      <c r="O94" s="3">
        <v>19</v>
      </c>
      <c r="P94" s="123" t="s">
        <v>57</v>
      </c>
    </row>
    <row r="95" spans="1:16" ht="12.75">
      <c r="A95" s="1" t="s">
        <v>180</v>
      </c>
      <c r="B95" s="7">
        <v>17</v>
      </c>
      <c r="C95" s="2" t="s">
        <v>8</v>
      </c>
      <c r="D95" s="2">
        <v>26.4</v>
      </c>
      <c r="E95" s="32" t="s">
        <v>35</v>
      </c>
      <c r="F95" s="14"/>
      <c r="G95" s="124">
        <v>596</v>
      </c>
      <c r="H95" s="3">
        <v>182</v>
      </c>
      <c r="I95" s="3">
        <v>42</v>
      </c>
      <c r="J95" s="3">
        <v>4</v>
      </c>
      <c r="K95" s="3">
        <v>92</v>
      </c>
      <c r="L95" s="3">
        <v>19</v>
      </c>
      <c r="M95" s="3">
        <v>72</v>
      </c>
      <c r="N95" s="23">
        <v>0.305369127517</v>
      </c>
      <c r="O95" s="3">
        <v>19</v>
      </c>
      <c r="P95" s="123" t="s">
        <v>58</v>
      </c>
    </row>
    <row r="96" spans="1:16" ht="12.75">
      <c r="A96" s="136" t="s">
        <v>180</v>
      </c>
      <c r="B96" s="97">
        <f>(B92+B94+B95)/3</f>
        <v>22</v>
      </c>
      <c r="C96" s="137" t="s">
        <v>8</v>
      </c>
      <c r="D96" s="137">
        <v>26.4</v>
      </c>
      <c r="E96" s="159" t="s">
        <v>35</v>
      </c>
      <c r="F96" s="14"/>
      <c r="G96" s="91">
        <f>(G93*0.85+G94*1.15+G95)/3</f>
        <v>605.6166666666667</v>
      </c>
      <c r="H96" s="91">
        <f>(H93*0.85+H94*1.15+H95)/3</f>
        <v>187.9333333333333</v>
      </c>
      <c r="I96" s="91">
        <f>(I93*0.85+I94*1.15+I95)/3</f>
        <v>39.13333333333333</v>
      </c>
      <c r="J96" s="91">
        <f>(J93*0.85+J94*1.15+J95)/3</f>
        <v>4.383333333333334</v>
      </c>
      <c r="K96" s="91">
        <f>(K92+K93*0.85+K94*1.15+K95)/4</f>
        <v>95.71249999999999</v>
      </c>
      <c r="L96" s="91">
        <f>(L92+L93*0.85+L94*1.15+L95)/4</f>
        <v>16.8875</v>
      </c>
      <c r="M96" s="91">
        <f>(M92+M93*0.85+M94*1.15+M95)/4</f>
        <v>77.0375</v>
      </c>
      <c r="N96" s="93">
        <f>(N92+N93*0.85+N94*1.15+N95)/4</f>
        <v>0.30896278441473335</v>
      </c>
      <c r="O96" s="91">
        <f>(O92+O93*0.85+O94*1.15+O95)/4</f>
        <v>17.65</v>
      </c>
      <c r="P96" s="126"/>
    </row>
    <row r="97" spans="1:16" ht="12.75">
      <c r="A97" s="1" t="s">
        <v>181</v>
      </c>
      <c r="B97" s="3">
        <v>24</v>
      </c>
      <c r="C97" s="2" t="s">
        <v>86</v>
      </c>
      <c r="D97" s="2">
        <v>27.3</v>
      </c>
      <c r="E97" s="32" t="s">
        <v>35</v>
      </c>
      <c r="F97" s="14"/>
      <c r="G97" s="3" t="s">
        <v>90</v>
      </c>
      <c r="H97" s="3" t="s">
        <v>90</v>
      </c>
      <c r="I97" s="3" t="s">
        <v>90</v>
      </c>
      <c r="J97" s="3" t="s">
        <v>90</v>
      </c>
      <c r="K97" s="3">
        <v>84</v>
      </c>
      <c r="L97" s="3">
        <v>27</v>
      </c>
      <c r="M97" s="3">
        <v>99</v>
      </c>
      <c r="N97" s="23">
        <v>0.271</v>
      </c>
      <c r="O97" s="3">
        <v>8</v>
      </c>
      <c r="P97" s="123" t="s">
        <v>51</v>
      </c>
    </row>
    <row r="98" spans="1:16" ht="12.75">
      <c r="A98" s="1" t="s">
        <v>181</v>
      </c>
      <c r="B98" s="3" t="s">
        <v>90</v>
      </c>
      <c r="C98" s="2" t="s">
        <v>86</v>
      </c>
      <c r="D98" s="2">
        <v>27.3</v>
      </c>
      <c r="E98" s="32" t="s">
        <v>35</v>
      </c>
      <c r="F98" s="3"/>
      <c r="G98" s="160">
        <v>611</v>
      </c>
      <c r="H98" s="3">
        <v>168</v>
      </c>
      <c r="I98" s="3">
        <v>34</v>
      </c>
      <c r="J98" s="3">
        <v>3</v>
      </c>
      <c r="K98" s="3">
        <v>94</v>
      </c>
      <c r="L98" s="3">
        <v>29</v>
      </c>
      <c r="M98" s="3">
        <v>96</v>
      </c>
      <c r="N98" s="26">
        <f>H98/G98</f>
        <v>0.27495908346972175</v>
      </c>
      <c r="O98" s="3">
        <v>8</v>
      </c>
      <c r="P98" s="123" t="s">
        <v>56</v>
      </c>
    </row>
    <row r="99" spans="1:16" ht="12.75">
      <c r="A99" s="1" t="s">
        <v>181</v>
      </c>
      <c r="B99" s="3">
        <v>19</v>
      </c>
      <c r="C99" s="2" t="s">
        <v>86</v>
      </c>
      <c r="D99" s="2">
        <v>27.3</v>
      </c>
      <c r="E99" s="32" t="s">
        <v>35</v>
      </c>
      <c r="F99" s="3"/>
      <c r="G99" s="160">
        <v>625</v>
      </c>
      <c r="H99" s="3">
        <v>175</v>
      </c>
      <c r="I99" s="3">
        <v>35</v>
      </c>
      <c r="J99" s="3">
        <v>3</v>
      </c>
      <c r="K99" s="3">
        <v>88</v>
      </c>
      <c r="L99" s="3">
        <v>30</v>
      </c>
      <c r="M99" s="3">
        <v>102</v>
      </c>
      <c r="N99" s="26">
        <f>H99/G99</f>
        <v>0.28</v>
      </c>
      <c r="O99" s="3">
        <v>7</v>
      </c>
      <c r="P99" s="123" t="s">
        <v>57</v>
      </c>
    </row>
    <row r="100" spans="1:16" ht="12.75">
      <c r="A100" s="1" t="s">
        <v>181</v>
      </c>
      <c r="B100" s="3">
        <v>24</v>
      </c>
      <c r="C100" s="2" t="s">
        <v>86</v>
      </c>
      <c r="D100" s="2">
        <v>27.3</v>
      </c>
      <c r="E100" s="32" t="s">
        <v>35</v>
      </c>
      <c r="F100" s="3"/>
      <c r="G100" s="160">
        <v>617</v>
      </c>
      <c r="H100" s="3">
        <v>174</v>
      </c>
      <c r="I100" s="3">
        <v>33</v>
      </c>
      <c r="J100" s="3">
        <v>4</v>
      </c>
      <c r="K100" s="3">
        <v>87</v>
      </c>
      <c r="L100" s="3">
        <v>29</v>
      </c>
      <c r="M100" s="3">
        <v>93</v>
      </c>
      <c r="N100" s="23">
        <v>0.282009724473</v>
      </c>
      <c r="O100" s="3">
        <v>8</v>
      </c>
      <c r="P100" s="123" t="s">
        <v>58</v>
      </c>
    </row>
    <row r="101" spans="1:16" ht="12.75">
      <c r="A101" s="136" t="s">
        <v>181</v>
      </c>
      <c r="B101" s="97">
        <f>(B97+B99+B100)/3</f>
        <v>22.333333333333332</v>
      </c>
      <c r="C101" s="137" t="s">
        <v>86</v>
      </c>
      <c r="D101" s="137">
        <v>27.3</v>
      </c>
      <c r="E101" s="159" t="s">
        <v>35</v>
      </c>
      <c r="F101" s="3"/>
      <c r="G101" s="91">
        <f>(G98*0.85+G99*1.15+G100)/3</f>
        <v>618.3666666666667</v>
      </c>
      <c r="H101" s="91">
        <f>(H98*0.85+H99*1.15+H100)/3</f>
        <v>172.6833333333333</v>
      </c>
      <c r="I101" s="91">
        <f>(I98*0.85+I99*1.15+I100)/3</f>
        <v>34.050000000000004</v>
      </c>
      <c r="J101" s="91">
        <f>(J98*0.85+J99*1.15+J100)/3</f>
        <v>3.3333333333333335</v>
      </c>
      <c r="K101" s="91">
        <f>(K97+K98*0.85+K99*1.15+K100)/4</f>
        <v>88.02499999999999</v>
      </c>
      <c r="L101" s="91">
        <f>(L97+L98*0.85+L99*1.15+L100)/4</f>
        <v>28.7875</v>
      </c>
      <c r="M101" s="91">
        <f>(M97+M98*0.85+M99*1.15+M100)/4</f>
        <v>97.725</v>
      </c>
      <c r="N101" s="93">
        <f>(N97+N98*0.85+N99*1.15+N100)/4</f>
        <v>0.27718123635556585</v>
      </c>
      <c r="O101" s="91">
        <f>(O97+O98*0.85+O99*1.15+O100)/4</f>
        <v>7.7125</v>
      </c>
      <c r="P101" s="126"/>
    </row>
    <row r="102" spans="1:16" ht="12.75">
      <c r="A102" s="1" t="s">
        <v>178</v>
      </c>
      <c r="B102" s="7">
        <v>21</v>
      </c>
      <c r="C102" s="2" t="s">
        <v>13</v>
      </c>
      <c r="D102" s="2">
        <v>32.4</v>
      </c>
      <c r="E102" s="32" t="s">
        <v>35</v>
      </c>
      <c r="F102" s="14"/>
      <c r="G102" s="3" t="s">
        <v>90</v>
      </c>
      <c r="H102" s="3" t="s">
        <v>90</v>
      </c>
      <c r="I102" s="3" t="s">
        <v>90</v>
      </c>
      <c r="J102" s="3" t="s">
        <v>90</v>
      </c>
      <c r="K102" s="3">
        <v>105</v>
      </c>
      <c r="L102" s="3">
        <v>14</v>
      </c>
      <c r="M102" s="3">
        <v>75</v>
      </c>
      <c r="N102" s="23">
        <v>0.3</v>
      </c>
      <c r="O102" s="3">
        <v>18</v>
      </c>
      <c r="P102" s="123" t="s">
        <v>51</v>
      </c>
    </row>
    <row r="103" spans="1:16" ht="12.75">
      <c r="A103" s="1" t="s">
        <v>178</v>
      </c>
      <c r="B103" s="7" t="s">
        <v>90</v>
      </c>
      <c r="C103" s="2" t="s">
        <v>13</v>
      </c>
      <c r="D103" s="2">
        <v>32.4</v>
      </c>
      <c r="E103" s="32" t="s">
        <v>35</v>
      </c>
      <c r="F103" s="14"/>
      <c r="G103" s="124">
        <v>612</v>
      </c>
      <c r="H103" s="3">
        <v>186</v>
      </c>
      <c r="I103" s="3">
        <v>34</v>
      </c>
      <c r="J103" s="3">
        <v>6</v>
      </c>
      <c r="K103" s="3">
        <v>120</v>
      </c>
      <c r="L103" s="3">
        <v>14</v>
      </c>
      <c r="M103" s="3">
        <v>75</v>
      </c>
      <c r="N103" s="26">
        <f>H103/G103</f>
        <v>0.30392156862745096</v>
      </c>
      <c r="O103" s="3">
        <v>25</v>
      </c>
      <c r="P103" s="123" t="s">
        <v>56</v>
      </c>
    </row>
    <row r="104" spans="1:16" ht="12.75">
      <c r="A104" s="1" t="s">
        <v>178</v>
      </c>
      <c r="B104" s="7">
        <v>28</v>
      </c>
      <c r="C104" s="2" t="s">
        <v>13</v>
      </c>
      <c r="D104" s="2">
        <v>32.4</v>
      </c>
      <c r="E104" s="32" t="s">
        <v>35</v>
      </c>
      <c r="F104" s="14"/>
      <c r="G104" s="124">
        <v>606</v>
      </c>
      <c r="H104" s="3">
        <v>177</v>
      </c>
      <c r="I104" s="3">
        <v>27</v>
      </c>
      <c r="J104" s="3">
        <v>6</v>
      </c>
      <c r="K104" s="3">
        <v>108</v>
      </c>
      <c r="L104" s="3">
        <v>13</v>
      </c>
      <c r="M104" s="3">
        <v>82</v>
      </c>
      <c r="N104" s="26">
        <f>H104/G104</f>
        <v>0.29207920792079206</v>
      </c>
      <c r="O104" s="3">
        <v>18</v>
      </c>
      <c r="P104" s="123" t="s">
        <v>57</v>
      </c>
    </row>
    <row r="105" spans="1:16" ht="12.75">
      <c r="A105" s="1" t="s">
        <v>178</v>
      </c>
      <c r="B105" s="7">
        <v>21</v>
      </c>
      <c r="C105" s="2" t="s">
        <v>13</v>
      </c>
      <c r="D105" s="2">
        <v>32.4</v>
      </c>
      <c r="E105" s="32" t="s">
        <v>35</v>
      </c>
      <c r="F105" s="14"/>
      <c r="G105" s="124">
        <v>610</v>
      </c>
      <c r="H105" s="3">
        <v>175</v>
      </c>
      <c r="I105" s="3">
        <v>34</v>
      </c>
      <c r="J105" s="3">
        <v>6</v>
      </c>
      <c r="K105" s="3">
        <v>115</v>
      </c>
      <c r="L105" s="3">
        <v>16</v>
      </c>
      <c r="M105" s="3">
        <v>75</v>
      </c>
      <c r="N105" s="23">
        <v>0.286885245902</v>
      </c>
      <c r="O105" s="3">
        <v>16</v>
      </c>
      <c r="P105" s="123" t="s">
        <v>58</v>
      </c>
    </row>
    <row r="106" spans="1:16" ht="12.75">
      <c r="A106" s="136" t="s">
        <v>178</v>
      </c>
      <c r="B106" s="97">
        <f>(B102+B104+B105)/3</f>
        <v>23.333333333333332</v>
      </c>
      <c r="C106" s="137" t="s">
        <v>13</v>
      </c>
      <c r="D106" s="137">
        <v>32.4</v>
      </c>
      <c r="E106" s="159" t="s">
        <v>35</v>
      </c>
      <c r="F106" s="14"/>
      <c r="G106" s="91">
        <f>(G103*0.85+G104*1.15+G105)/3</f>
        <v>609.0333333333333</v>
      </c>
      <c r="H106" s="91">
        <f>(H103*0.85+H104*1.15+H105)/3</f>
        <v>178.88333333333333</v>
      </c>
      <c r="I106" s="91">
        <f>(I103*0.85+I104*1.15+I105)/3</f>
        <v>31.316666666666663</v>
      </c>
      <c r="J106" s="91">
        <f>(J103*0.85+J104*1.15+J105)/3</f>
        <v>6</v>
      </c>
      <c r="K106" s="91">
        <f>(K102+K103*0.85+K104*1.15+K105)/4</f>
        <v>111.55</v>
      </c>
      <c r="L106" s="91">
        <f>(L102+L103*0.85+L104*1.15+L105)/4</f>
        <v>14.212499999999999</v>
      </c>
      <c r="M106" s="91">
        <f>(M102+M103*0.85+M104*1.15+M105)/4</f>
        <v>77.0125</v>
      </c>
      <c r="N106" s="93">
        <f>(N102+N103*0.85+N104*1.15+N105)/4</f>
        <v>0.29527741708606103</v>
      </c>
      <c r="O106" s="91">
        <f>(O102+O103*0.85+O104*1.15+O105)/4</f>
        <v>18.9875</v>
      </c>
      <c r="P106" s="126"/>
    </row>
    <row r="107" spans="1:16" ht="12.75">
      <c r="A107" s="18" t="s">
        <v>187</v>
      </c>
      <c r="B107" s="14">
        <v>31</v>
      </c>
      <c r="C107" s="20" t="s">
        <v>32</v>
      </c>
      <c r="D107" s="20">
        <v>29.5</v>
      </c>
      <c r="E107" s="14" t="s">
        <v>35</v>
      </c>
      <c r="F107" s="14"/>
      <c r="G107" s="3" t="s">
        <v>90</v>
      </c>
      <c r="H107" s="3" t="s">
        <v>90</v>
      </c>
      <c r="I107" s="3" t="s">
        <v>90</v>
      </c>
      <c r="J107" s="3" t="s">
        <v>90</v>
      </c>
      <c r="K107" s="14">
        <v>75</v>
      </c>
      <c r="L107" s="14">
        <v>30</v>
      </c>
      <c r="M107" s="14">
        <v>105</v>
      </c>
      <c r="N107" s="25">
        <v>0.271</v>
      </c>
      <c r="O107" s="14">
        <v>1</v>
      </c>
      <c r="P107" s="123" t="s">
        <v>51</v>
      </c>
    </row>
    <row r="108" spans="1:16" ht="12.75">
      <c r="A108" s="18" t="s">
        <v>187</v>
      </c>
      <c r="B108" s="14" t="s">
        <v>90</v>
      </c>
      <c r="C108" s="20" t="s">
        <v>32</v>
      </c>
      <c r="D108" s="20">
        <v>29.5</v>
      </c>
      <c r="E108" s="14" t="s">
        <v>35</v>
      </c>
      <c r="F108" s="14"/>
      <c r="G108" s="124">
        <v>554</v>
      </c>
      <c r="H108" s="14">
        <v>151</v>
      </c>
      <c r="I108" s="14">
        <v>26</v>
      </c>
      <c r="J108" s="14">
        <v>1</v>
      </c>
      <c r="K108" s="14">
        <v>76</v>
      </c>
      <c r="L108" s="14">
        <v>29</v>
      </c>
      <c r="M108" s="14">
        <v>110</v>
      </c>
      <c r="N108" s="26">
        <f>H108/G108</f>
        <v>0.27256317689530685</v>
      </c>
      <c r="O108" s="14">
        <v>0</v>
      </c>
      <c r="P108" s="123" t="s">
        <v>56</v>
      </c>
    </row>
    <row r="109" spans="1:16" ht="12.75">
      <c r="A109" s="18" t="s">
        <v>187</v>
      </c>
      <c r="B109" s="14">
        <v>12</v>
      </c>
      <c r="C109" s="20" t="s">
        <v>32</v>
      </c>
      <c r="D109" s="20">
        <v>29.5</v>
      </c>
      <c r="E109" s="14" t="s">
        <v>35</v>
      </c>
      <c r="F109" s="14"/>
      <c r="G109" s="124">
        <v>552</v>
      </c>
      <c r="H109" s="14">
        <v>148</v>
      </c>
      <c r="I109" s="14">
        <v>28</v>
      </c>
      <c r="J109" s="14">
        <v>1</v>
      </c>
      <c r="K109" s="14">
        <v>72</v>
      </c>
      <c r="L109" s="14">
        <v>29</v>
      </c>
      <c r="M109" s="14">
        <v>95</v>
      </c>
      <c r="N109" s="26">
        <f>H109/G109</f>
        <v>0.26811594202898553</v>
      </c>
      <c r="O109" s="14">
        <v>0</v>
      </c>
      <c r="P109" s="123" t="s">
        <v>57</v>
      </c>
    </row>
    <row r="110" spans="1:16" ht="12.75">
      <c r="A110" s="18" t="s">
        <v>187</v>
      </c>
      <c r="B110" s="14">
        <v>28</v>
      </c>
      <c r="C110" s="20" t="s">
        <v>32</v>
      </c>
      <c r="D110" s="20">
        <v>29.5</v>
      </c>
      <c r="E110" s="14" t="s">
        <v>35</v>
      </c>
      <c r="F110" s="14"/>
      <c r="G110" s="124">
        <v>553</v>
      </c>
      <c r="H110" s="3">
        <v>153</v>
      </c>
      <c r="I110" s="3">
        <v>26</v>
      </c>
      <c r="J110" s="3">
        <v>0</v>
      </c>
      <c r="K110" s="3">
        <v>78</v>
      </c>
      <c r="L110" s="3">
        <v>32</v>
      </c>
      <c r="M110" s="3">
        <v>108</v>
      </c>
      <c r="N110" s="23">
        <v>0.276672694394</v>
      </c>
      <c r="O110" s="3">
        <v>0</v>
      </c>
      <c r="P110" s="123" t="s">
        <v>58</v>
      </c>
    </row>
    <row r="111" spans="1:16" ht="12.75">
      <c r="A111" s="145" t="s">
        <v>187</v>
      </c>
      <c r="B111" s="97">
        <f>(B107+B109+B110)/3</f>
        <v>23.666666666666668</v>
      </c>
      <c r="C111" s="139" t="s">
        <v>32</v>
      </c>
      <c r="D111" s="139">
        <v>29.5</v>
      </c>
      <c r="E111" s="146" t="s">
        <v>35</v>
      </c>
      <c r="F111" s="14"/>
      <c r="G111" s="91">
        <f>(G108*0.85+G109*1.15+G110)/3</f>
        <v>552.9</v>
      </c>
      <c r="H111" s="91">
        <f>(H108*0.85+H109*1.15+H110)/3</f>
        <v>150.51666666666665</v>
      </c>
      <c r="I111" s="91">
        <f>(I108*0.85+I109*1.15+I110)/3</f>
        <v>26.766666666666666</v>
      </c>
      <c r="J111" s="91">
        <f>(J108*0.85+J109*1.15+J110)/3</f>
        <v>0.6666666666666666</v>
      </c>
      <c r="K111" s="91">
        <f>(K107+K108*0.85+K109*1.15+K110)/4</f>
        <v>75.1</v>
      </c>
      <c r="L111" s="91">
        <f>(L107+L108*0.85+L109*1.15+L110)/4</f>
        <v>30</v>
      </c>
      <c r="M111" s="91">
        <f>(M107+M108*0.85+M109*1.15+M110)/4</f>
        <v>103.9375</v>
      </c>
      <c r="N111" s="93">
        <f>(N107+N108*0.85+N109*1.15+N110)/4</f>
        <v>0.27192118202208604</v>
      </c>
      <c r="O111" s="91">
        <f>(O107+O108*0.85+O109*1.15+O110)/4</f>
        <v>0.25</v>
      </c>
      <c r="P111" s="126"/>
    </row>
    <row r="112" spans="1:16" ht="12.75">
      <c r="A112" s="1" t="s">
        <v>179</v>
      </c>
      <c r="B112" s="3">
        <v>22</v>
      </c>
      <c r="C112" s="2" t="s">
        <v>60</v>
      </c>
      <c r="D112" s="2">
        <v>35.2</v>
      </c>
      <c r="E112" s="32" t="s">
        <v>35</v>
      </c>
      <c r="F112" s="14"/>
      <c r="G112" s="3" t="s">
        <v>90</v>
      </c>
      <c r="H112" s="3" t="s">
        <v>90</v>
      </c>
      <c r="I112" s="3" t="s">
        <v>90</v>
      </c>
      <c r="J112" s="3" t="s">
        <v>90</v>
      </c>
      <c r="K112" s="3">
        <v>95</v>
      </c>
      <c r="L112" s="3">
        <v>18</v>
      </c>
      <c r="M112" s="3">
        <v>88</v>
      </c>
      <c r="N112" s="23">
        <v>0.3</v>
      </c>
      <c r="O112" s="3">
        <v>12</v>
      </c>
      <c r="P112" s="123" t="s">
        <v>51</v>
      </c>
    </row>
    <row r="113" spans="1:16" ht="12.75">
      <c r="A113" s="1" t="s">
        <v>179</v>
      </c>
      <c r="B113" s="3" t="s">
        <v>90</v>
      </c>
      <c r="C113" s="2" t="s">
        <v>60</v>
      </c>
      <c r="D113" s="2">
        <v>35.2</v>
      </c>
      <c r="E113" s="32" t="s">
        <v>35</v>
      </c>
      <c r="F113" s="14"/>
      <c r="G113" s="124">
        <v>560</v>
      </c>
      <c r="H113" s="3">
        <v>166</v>
      </c>
      <c r="I113" s="3">
        <v>39</v>
      </c>
      <c r="J113" s="3">
        <v>7</v>
      </c>
      <c r="K113" s="3">
        <v>94</v>
      </c>
      <c r="L113" s="3">
        <v>18</v>
      </c>
      <c r="M113" s="3">
        <v>87</v>
      </c>
      <c r="N113" s="26">
        <f>H113/G113</f>
        <v>0.29642857142857143</v>
      </c>
      <c r="O113" s="3">
        <v>12</v>
      </c>
      <c r="P113" s="123" t="s">
        <v>56</v>
      </c>
    </row>
    <row r="114" spans="1:16" ht="12.75">
      <c r="A114" s="1" t="s">
        <v>179</v>
      </c>
      <c r="B114" s="3">
        <v>17</v>
      </c>
      <c r="C114" s="2" t="s">
        <v>60</v>
      </c>
      <c r="D114" s="2">
        <v>35.2</v>
      </c>
      <c r="E114" s="32" t="s">
        <v>35</v>
      </c>
      <c r="F114" s="14"/>
      <c r="G114" s="124">
        <v>538</v>
      </c>
      <c r="H114" s="3">
        <v>147</v>
      </c>
      <c r="I114" s="3">
        <v>32</v>
      </c>
      <c r="J114" s="3">
        <v>6</v>
      </c>
      <c r="K114" s="3">
        <v>76</v>
      </c>
      <c r="L114" s="3">
        <v>18</v>
      </c>
      <c r="M114" s="3">
        <v>84</v>
      </c>
      <c r="N114" s="26">
        <f>H114/G114</f>
        <v>0.2732342007434944</v>
      </c>
      <c r="O114" s="3">
        <v>9</v>
      </c>
      <c r="P114" s="123" t="s">
        <v>57</v>
      </c>
    </row>
    <row r="115" spans="1:16" ht="12.75">
      <c r="A115" s="1" t="s">
        <v>179</v>
      </c>
      <c r="B115" s="3">
        <v>32</v>
      </c>
      <c r="C115" s="2" t="s">
        <v>60</v>
      </c>
      <c r="D115" s="2">
        <v>35.2</v>
      </c>
      <c r="E115" s="32" t="s">
        <v>35</v>
      </c>
      <c r="F115" s="14"/>
      <c r="G115" s="124">
        <v>563</v>
      </c>
      <c r="H115" s="3">
        <v>158</v>
      </c>
      <c r="I115" s="3">
        <v>32</v>
      </c>
      <c r="J115" s="3">
        <v>7</v>
      </c>
      <c r="K115" s="3">
        <v>92</v>
      </c>
      <c r="L115" s="3">
        <v>19</v>
      </c>
      <c r="M115" s="3">
        <v>89</v>
      </c>
      <c r="N115" s="23">
        <v>0.280639431616</v>
      </c>
      <c r="O115" s="3">
        <v>10</v>
      </c>
      <c r="P115" s="123" t="s">
        <v>58</v>
      </c>
    </row>
    <row r="116" spans="1:16" ht="12.75">
      <c r="A116" s="136" t="s">
        <v>179</v>
      </c>
      <c r="B116" s="97">
        <f>(B112+B114+B115)/3</f>
        <v>23.666666666666668</v>
      </c>
      <c r="C116" s="137" t="s">
        <v>60</v>
      </c>
      <c r="D116" s="137">
        <v>35.2</v>
      </c>
      <c r="E116" s="159" t="s">
        <v>35</v>
      </c>
      <c r="F116" s="14"/>
      <c r="G116" s="91">
        <f>(G113*0.85+G114*1.15+G115)/3</f>
        <v>552.5666666666666</v>
      </c>
      <c r="H116" s="91">
        <f>(H113*0.85+H114*1.15+H115)/3</f>
        <v>156.04999999999998</v>
      </c>
      <c r="I116" s="91">
        <f>(I113*0.85+I114*1.15+I115)/3</f>
        <v>33.98333333333333</v>
      </c>
      <c r="J116" s="91">
        <f>(J113*0.85+J114*1.15+J115)/3</f>
        <v>6.616666666666667</v>
      </c>
      <c r="K116" s="91">
        <f>(K112+K113*0.85+K114*1.15+K115)/4</f>
        <v>88.57499999999999</v>
      </c>
      <c r="L116" s="91">
        <f>(L112+L113*0.85+L114*1.15+L115)/4</f>
        <v>18.25</v>
      </c>
      <c r="M116" s="91">
        <f>(M112+M113*0.85+M114*1.15+M115)/4</f>
        <v>86.88749999999999</v>
      </c>
      <c r="N116" s="93">
        <f>(N112+N113*0.85+N114*1.15+N115)/4</f>
        <v>0.28670576204632603</v>
      </c>
      <c r="O116" s="91">
        <f>(O112+O113*0.85+O114*1.15+O115)/4</f>
        <v>10.6375</v>
      </c>
      <c r="P116" s="126"/>
    </row>
    <row r="117" spans="1:16" ht="12.75">
      <c r="A117" s="18" t="s">
        <v>184</v>
      </c>
      <c r="B117" s="14">
        <v>28</v>
      </c>
      <c r="C117" s="20" t="s">
        <v>115</v>
      </c>
      <c r="D117" s="20">
        <v>31.8</v>
      </c>
      <c r="E117" s="14" t="s">
        <v>35</v>
      </c>
      <c r="F117" s="14"/>
      <c r="G117" s="3" t="s">
        <v>90</v>
      </c>
      <c r="H117" s="3" t="s">
        <v>90</v>
      </c>
      <c r="I117" s="3" t="s">
        <v>90</v>
      </c>
      <c r="J117" s="3" t="s">
        <v>90</v>
      </c>
      <c r="K117" s="14">
        <v>88</v>
      </c>
      <c r="L117" s="14">
        <v>18</v>
      </c>
      <c r="M117" s="14">
        <v>67</v>
      </c>
      <c r="N117" s="25">
        <v>0.296</v>
      </c>
      <c r="O117" s="14">
        <v>18</v>
      </c>
      <c r="P117" s="123" t="s">
        <v>51</v>
      </c>
    </row>
    <row r="118" spans="1:16" ht="12.75">
      <c r="A118" s="18" t="s">
        <v>184</v>
      </c>
      <c r="B118" s="14" t="s">
        <v>90</v>
      </c>
      <c r="C118" s="20" t="s">
        <v>115</v>
      </c>
      <c r="D118" s="20">
        <v>31.8</v>
      </c>
      <c r="E118" s="14" t="s">
        <v>35</v>
      </c>
      <c r="F118" s="14"/>
      <c r="G118" s="124">
        <v>593</v>
      </c>
      <c r="H118" s="14">
        <v>174</v>
      </c>
      <c r="I118" s="14">
        <v>40</v>
      </c>
      <c r="J118" s="14">
        <v>5</v>
      </c>
      <c r="K118" s="14">
        <v>88</v>
      </c>
      <c r="L118" s="14">
        <v>16</v>
      </c>
      <c r="M118" s="14">
        <v>63</v>
      </c>
      <c r="N118" s="26">
        <f>H118/G118</f>
        <v>0.2934232715008432</v>
      </c>
      <c r="O118" s="14">
        <v>20</v>
      </c>
      <c r="P118" s="123" t="s">
        <v>56</v>
      </c>
    </row>
    <row r="119" spans="1:16" ht="12.75">
      <c r="A119" s="18" t="s">
        <v>184</v>
      </c>
      <c r="B119" s="14">
        <v>21</v>
      </c>
      <c r="C119" s="20" t="s">
        <v>115</v>
      </c>
      <c r="D119" s="20">
        <v>31.8</v>
      </c>
      <c r="E119" s="14" t="s">
        <v>35</v>
      </c>
      <c r="F119" s="14"/>
      <c r="G119" s="124">
        <v>620</v>
      </c>
      <c r="H119" s="14">
        <v>185</v>
      </c>
      <c r="I119" s="14">
        <v>42</v>
      </c>
      <c r="J119" s="14">
        <v>5</v>
      </c>
      <c r="K119" s="14">
        <v>82</v>
      </c>
      <c r="L119" s="14">
        <v>17</v>
      </c>
      <c r="M119" s="14">
        <v>78</v>
      </c>
      <c r="N119" s="26">
        <f>H119/G119</f>
        <v>0.29838709677419356</v>
      </c>
      <c r="O119" s="14">
        <v>18</v>
      </c>
      <c r="P119" s="123" t="s">
        <v>57</v>
      </c>
    </row>
    <row r="120" spans="1:16" ht="12.75">
      <c r="A120" s="18" t="s">
        <v>184</v>
      </c>
      <c r="B120" s="14">
        <v>23</v>
      </c>
      <c r="C120" s="20" t="s">
        <v>115</v>
      </c>
      <c r="D120" s="20">
        <v>31.8</v>
      </c>
      <c r="E120" s="14" t="s">
        <v>35</v>
      </c>
      <c r="F120" s="14"/>
      <c r="G120" s="124">
        <v>595</v>
      </c>
      <c r="H120" s="14">
        <v>177</v>
      </c>
      <c r="I120" s="14">
        <v>40</v>
      </c>
      <c r="J120" s="14">
        <v>6</v>
      </c>
      <c r="K120" s="14">
        <v>101</v>
      </c>
      <c r="L120" s="14">
        <v>17</v>
      </c>
      <c r="M120" s="14">
        <v>73</v>
      </c>
      <c r="N120" s="25">
        <v>0.297478991597</v>
      </c>
      <c r="O120" s="14">
        <v>17</v>
      </c>
      <c r="P120" s="123" t="s">
        <v>58</v>
      </c>
    </row>
    <row r="121" spans="1:16" ht="12.75">
      <c r="A121" s="145" t="s">
        <v>184</v>
      </c>
      <c r="B121" s="97">
        <f>(B117+B119+B120)/3</f>
        <v>24</v>
      </c>
      <c r="C121" s="139" t="s">
        <v>115</v>
      </c>
      <c r="D121" s="139">
        <v>31.8</v>
      </c>
      <c r="E121" s="146" t="s">
        <v>35</v>
      </c>
      <c r="F121" s="14"/>
      <c r="G121" s="91">
        <f>(G118*0.85+G119*1.15+G120)/3</f>
        <v>604.0166666666667</v>
      </c>
      <c r="H121" s="91">
        <f>(H118*0.85+H119*1.15+H120)/3</f>
        <v>179.21666666666667</v>
      </c>
      <c r="I121" s="91">
        <f>(I118*0.85+I119*1.15+I120)/3</f>
        <v>40.766666666666666</v>
      </c>
      <c r="J121" s="91">
        <f>(J118*0.85+J119*1.15+J120)/3</f>
        <v>5.333333333333333</v>
      </c>
      <c r="K121" s="91">
        <f>(K117+K118*0.85+K119*1.15+K120)/4</f>
        <v>89.525</v>
      </c>
      <c r="L121" s="91">
        <f>(L117+L118*0.85+L119*1.15+L120)/4</f>
        <v>17.0375</v>
      </c>
      <c r="M121" s="91">
        <f>(M117+M118*0.85+M119*1.15+M120)/4</f>
        <v>70.8125</v>
      </c>
      <c r="N121" s="93">
        <f>(N117+N118*0.85+N119*1.15+N120)/4</f>
        <v>0.2965084834157598</v>
      </c>
      <c r="O121" s="91">
        <f>(O117+O118*0.85+O119*1.15+O120)/4</f>
        <v>18.175</v>
      </c>
      <c r="P121" s="126"/>
    </row>
    <row r="122" spans="1:16" ht="12.75">
      <c r="A122" s="1" t="s">
        <v>176</v>
      </c>
      <c r="B122" s="7">
        <v>19</v>
      </c>
      <c r="C122" s="2" t="s">
        <v>72</v>
      </c>
      <c r="D122" s="2">
        <v>26.2</v>
      </c>
      <c r="E122" s="32" t="s">
        <v>35</v>
      </c>
      <c r="F122" s="14"/>
      <c r="G122" s="3" t="s">
        <v>90</v>
      </c>
      <c r="H122" s="3" t="s">
        <v>90</v>
      </c>
      <c r="I122" s="3" t="s">
        <v>90</v>
      </c>
      <c r="J122" s="3" t="s">
        <v>90</v>
      </c>
      <c r="K122" s="3">
        <v>74</v>
      </c>
      <c r="L122" s="3">
        <v>22</v>
      </c>
      <c r="M122" s="3">
        <v>95</v>
      </c>
      <c r="N122" s="23">
        <v>0.305</v>
      </c>
      <c r="O122" s="3">
        <v>13</v>
      </c>
      <c r="P122" s="123" t="s">
        <v>51</v>
      </c>
    </row>
    <row r="123" spans="1:16" ht="12.75">
      <c r="A123" s="1" t="s">
        <v>176</v>
      </c>
      <c r="B123" s="7" t="s">
        <v>90</v>
      </c>
      <c r="C123" s="2" t="s">
        <v>72</v>
      </c>
      <c r="D123" s="2">
        <v>26.2</v>
      </c>
      <c r="E123" s="32" t="s">
        <v>35</v>
      </c>
      <c r="F123" s="14"/>
      <c r="G123" s="124">
        <v>544</v>
      </c>
      <c r="H123" s="3">
        <v>165</v>
      </c>
      <c r="I123" s="3">
        <v>32</v>
      </c>
      <c r="J123" s="3">
        <v>7</v>
      </c>
      <c r="K123" s="3">
        <v>82</v>
      </c>
      <c r="L123" s="3">
        <v>22</v>
      </c>
      <c r="M123" s="3">
        <v>89</v>
      </c>
      <c r="N123" s="26">
        <f>H123/G123</f>
        <v>0.30330882352941174</v>
      </c>
      <c r="O123" s="3">
        <v>16</v>
      </c>
      <c r="P123" s="123" t="s">
        <v>56</v>
      </c>
    </row>
    <row r="124" spans="1:16" ht="12.75">
      <c r="A124" s="1" t="s">
        <v>176</v>
      </c>
      <c r="B124" s="7">
        <v>35</v>
      </c>
      <c r="C124" s="2" t="s">
        <v>72</v>
      </c>
      <c r="D124" s="2">
        <v>26.2</v>
      </c>
      <c r="E124" s="32" t="s">
        <v>35</v>
      </c>
      <c r="F124" s="14"/>
      <c r="G124" s="124">
        <v>514</v>
      </c>
      <c r="H124" s="3">
        <v>153</v>
      </c>
      <c r="I124" s="3">
        <v>30</v>
      </c>
      <c r="J124" s="3">
        <v>5</v>
      </c>
      <c r="K124" s="3">
        <v>77</v>
      </c>
      <c r="L124" s="3">
        <v>19</v>
      </c>
      <c r="M124" s="3">
        <v>74</v>
      </c>
      <c r="N124" s="26">
        <f>H124/G124</f>
        <v>0.29766536964980544</v>
      </c>
      <c r="O124" s="3">
        <v>10</v>
      </c>
      <c r="P124" s="123" t="s">
        <v>57</v>
      </c>
    </row>
    <row r="125" spans="1:16" ht="12.75">
      <c r="A125" s="1" t="s">
        <v>176</v>
      </c>
      <c r="B125" s="7">
        <v>19</v>
      </c>
      <c r="C125" s="2" t="s">
        <v>72</v>
      </c>
      <c r="D125" s="2">
        <v>26.2</v>
      </c>
      <c r="E125" s="32" t="s">
        <v>35</v>
      </c>
      <c r="F125" s="14"/>
      <c r="G125" s="124">
        <v>520</v>
      </c>
      <c r="H125" s="3">
        <v>159</v>
      </c>
      <c r="I125" s="3">
        <v>39</v>
      </c>
      <c r="J125" s="3">
        <v>5</v>
      </c>
      <c r="K125" s="3">
        <v>83</v>
      </c>
      <c r="L125" s="3">
        <v>23</v>
      </c>
      <c r="M125" s="3">
        <v>96</v>
      </c>
      <c r="N125" s="23">
        <v>0.305769230769</v>
      </c>
      <c r="O125" s="3">
        <v>10</v>
      </c>
      <c r="P125" s="123" t="s">
        <v>58</v>
      </c>
    </row>
    <row r="126" spans="1:16" ht="12.75">
      <c r="A126" s="136" t="s">
        <v>176</v>
      </c>
      <c r="B126" s="97">
        <f>(B122+B124+B125)/3</f>
        <v>24.333333333333332</v>
      </c>
      <c r="C126" s="137" t="s">
        <v>72</v>
      </c>
      <c r="D126" s="137">
        <v>26.2</v>
      </c>
      <c r="E126" s="159" t="s">
        <v>35</v>
      </c>
      <c r="F126" s="14"/>
      <c r="G126" s="91">
        <f>(G123*0.85+G124*1.15+G125)/3</f>
        <v>524.5</v>
      </c>
      <c r="H126" s="91">
        <f>(H123*0.85+H124*1.15+H125)/3</f>
        <v>158.4</v>
      </c>
      <c r="I126" s="91">
        <f>(I123*0.85+I124*1.15+I125)/3</f>
        <v>33.56666666666667</v>
      </c>
      <c r="J126" s="91">
        <f>(J123*0.85+J124*1.15+J125)/3</f>
        <v>5.566666666666666</v>
      </c>
      <c r="K126" s="91">
        <f>(K122+K123*0.85+K124*1.15+K125)/4</f>
        <v>78.8125</v>
      </c>
      <c r="L126" s="91">
        <f>(L122+L123*0.85+L124*1.15+L125)/4</f>
        <v>21.3875</v>
      </c>
      <c r="M126" s="91">
        <f>(M122+M123*0.85+M124*1.15+M125)/4</f>
        <v>87.9375</v>
      </c>
      <c r="N126" s="93">
        <f>(N122+N123*0.85+N124*1.15+N125)/4</f>
        <v>0.30272422646656905</v>
      </c>
      <c r="O126" s="91">
        <f>(O122+O123*0.85+O124*1.15+O125)/4</f>
        <v>12.025</v>
      </c>
      <c r="P126" s="126"/>
    </row>
    <row r="127" spans="1:16" ht="12.75">
      <c r="A127" s="1" t="s">
        <v>82</v>
      </c>
      <c r="B127" s="7">
        <v>37</v>
      </c>
      <c r="C127" s="2" t="s">
        <v>17</v>
      </c>
      <c r="D127" s="2">
        <v>28.9</v>
      </c>
      <c r="E127" s="3" t="s">
        <v>35</v>
      </c>
      <c r="F127" s="14" t="s">
        <v>63</v>
      </c>
      <c r="G127" s="3" t="s">
        <v>90</v>
      </c>
      <c r="H127" s="3" t="s">
        <v>90</v>
      </c>
      <c r="I127" s="3" t="s">
        <v>90</v>
      </c>
      <c r="J127" s="3" t="s">
        <v>90</v>
      </c>
      <c r="K127" s="3">
        <v>90</v>
      </c>
      <c r="L127" s="3">
        <v>26</v>
      </c>
      <c r="M127" s="3">
        <v>73</v>
      </c>
      <c r="N127" s="23">
        <v>0.262</v>
      </c>
      <c r="O127" s="3">
        <v>10</v>
      </c>
      <c r="P127" s="123" t="s">
        <v>51</v>
      </c>
    </row>
    <row r="128" spans="1:16" ht="12.75">
      <c r="A128" s="1" t="s">
        <v>82</v>
      </c>
      <c r="B128" s="7" t="s">
        <v>90</v>
      </c>
      <c r="C128" s="2" t="s">
        <v>17</v>
      </c>
      <c r="D128" s="2">
        <v>28.9</v>
      </c>
      <c r="E128" s="3" t="s">
        <v>35</v>
      </c>
      <c r="F128" s="14"/>
      <c r="G128" s="124">
        <v>557</v>
      </c>
      <c r="H128" s="3">
        <v>145</v>
      </c>
      <c r="I128" s="3">
        <v>38</v>
      </c>
      <c r="J128" s="3">
        <v>4</v>
      </c>
      <c r="K128" s="3">
        <v>102</v>
      </c>
      <c r="L128" s="3">
        <v>23</v>
      </c>
      <c r="M128" s="3">
        <v>67</v>
      </c>
      <c r="N128" s="26">
        <f>H128/G128</f>
        <v>0.26032315978456017</v>
      </c>
      <c r="O128" s="3">
        <v>10</v>
      </c>
      <c r="P128" s="123" t="s">
        <v>56</v>
      </c>
    </row>
    <row r="129" spans="1:16" ht="12.75">
      <c r="A129" s="1" t="s">
        <v>82</v>
      </c>
      <c r="B129" s="7">
        <v>10</v>
      </c>
      <c r="C129" s="2" t="s">
        <v>17</v>
      </c>
      <c r="D129" s="2">
        <v>28.9</v>
      </c>
      <c r="E129" s="3" t="s">
        <v>35</v>
      </c>
      <c r="F129" s="14"/>
      <c r="G129" s="124">
        <v>554</v>
      </c>
      <c r="H129" s="3">
        <v>155</v>
      </c>
      <c r="I129" s="3">
        <v>44</v>
      </c>
      <c r="J129" s="3">
        <v>4</v>
      </c>
      <c r="K129" s="3">
        <v>99</v>
      </c>
      <c r="L129" s="3">
        <v>24</v>
      </c>
      <c r="M129" s="3">
        <v>102</v>
      </c>
      <c r="N129" s="26">
        <f>H129/G129</f>
        <v>0.27978339350180503</v>
      </c>
      <c r="O129" s="3">
        <v>9</v>
      </c>
      <c r="P129" s="123" t="s">
        <v>57</v>
      </c>
    </row>
    <row r="130" spans="1:16" ht="12.75">
      <c r="A130" s="1" t="s">
        <v>82</v>
      </c>
      <c r="B130" s="7">
        <v>31</v>
      </c>
      <c r="C130" s="2" t="s">
        <v>17</v>
      </c>
      <c r="D130" s="2">
        <v>28.9</v>
      </c>
      <c r="E130" s="3" t="s">
        <v>35</v>
      </c>
      <c r="F130" s="14"/>
      <c r="G130" s="124">
        <v>560</v>
      </c>
      <c r="H130" s="3">
        <v>150</v>
      </c>
      <c r="I130" s="3">
        <v>41</v>
      </c>
      <c r="J130" s="3">
        <v>4</v>
      </c>
      <c r="K130" s="3">
        <v>107</v>
      </c>
      <c r="L130" s="3">
        <v>29</v>
      </c>
      <c r="M130" s="3">
        <v>65</v>
      </c>
      <c r="N130" s="23">
        <v>0.267857142857</v>
      </c>
      <c r="O130" s="3">
        <v>11</v>
      </c>
      <c r="P130" s="123" t="s">
        <v>58</v>
      </c>
    </row>
    <row r="131" spans="1:16" ht="12.75">
      <c r="A131" s="136" t="s">
        <v>82</v>
      </c>
      <c r="B131" s="97">
        <f>(B127+B129+B130)/3</f>
        <v>26</v>
      </c>
      <c r="C131" s="137" t="s">
        <v>17</v>
      </c>
      <c r="D131" s="137">
        <v>28.9</v>
      </c>
      <c r="E131" s="135" t="s">
        <v>35</v>
      </c>
      <c r="F131" s="14"/>
      <c r="G131" s="91">
        <f>(G128*0.85+G129*1.15+G130)/3</f>
        <v>556.85</v>
      </c>
      <c r="H131" s="91">
        <f>(H128*0.85+H129*1.15+H130)/3</f>
        <v>150.5</v>
      </c>
      <c r="I131" s="91">
        <f>(I128*0.85+I129*1.15+I130)/3</f>
        <v>41.3</v>
      </c>
      <c r="J131" s="91">
        <f>(J128*0.85+J129*1.15+J130)/3</f>
        <v>4</v>
      </c>
      <c r="K131" s="91">
        <f>(K127+K128*0.85+K129*1.15+K130)/4</f>
        <v>99.38749999999999</v>
      </c>
      <c r="L131" s="91">
        <f>(L127+L128*0.85+L129*1.15+L130)/4</f>
        <v>25.537499999999998</v>
      </c>
      <c r="M131" s="91">
        <f>(M127+M128*0.85+M129*1.15+M130)/4</f>
        <v>78.0625</v>
      </c>
      <c r="N131" s="93">
        <f>(N127+N128*0.85+N129*1.15+N130)/4</f>
        <v>0.268220682800238</v>
      </c>
      <c r="O131" s="91">
        <f>(O127+O128*0.85+O129*1.15+O130)/4</f>
        <v>9.9625</v>
      </c>
      <c r="P131" s="126"/>
    </row>
    <row r="132" spans="1:16" ht="12.75">
      <c r="A132" s="1" t="s">
        <v>102</v>
      </c>
      <c r="B132" s="8">
        <v>18</v>
      </c>
      <c r="C132" s="2" t="s">
        <v>91</v>
      </c>
      <c r="D132" s="2">
        <v>30.3</v>
      </c>
      <c r="E132" s="32" t="s">
        <v>35</v>
      </c>
      <c r="F132" s="3" t="s">
        <v>54</v>
      </c>
      <c r="G132" s="3" t="s">
        <v>90</v>
      </c>
      <c r="H132" s="3" t="s">
        <v>90</v>
      </c>
      <c r="I132" s="3" t="s">
        <v>90</v>
      </c>
      <c r="J132" s="3" t="s">
        <v>90</v>
      </c>
      <c r="K132" s="3">
        <v>85</v>
      </c>
      <c r="L132" s="3">
        <v>25</v>
      </c>
      <c r="M132" s="3">
        <v>85</v>
      </c>
      <c r="N132" s="23">
        <v>0.26</v>
      </c>
      <c r="O132" s="3">
        <v>25</v>
      </c>
      <c r="P132" s="123" t="s">
        <v>51</v>
      </c>
    </row>
    <row r="133" spans="1:16" ht="12.75">
      <c r="A133" s="1" t="s">
        <v>102</v>
      </c>
      <c r="B133" s="8" t="s">
        <v>90</v>
      </c>
      <c r="C133" s="2" t="s">
        <v>91</v>
      </c>
      <c r="D133" s="2">
        <v>30.3</v>
      </c>
      <c r="E133" s="3" t="s">
        <v>54</v>
      </c>
      <c r="F133" s="3"/>
      <c r="G133" s="13">
        <v>627</v>
      </c>
      <c r="H133" s="14">
        <v>173</v>
      </c>
      <c r="I133" s="13">
        <v>38</v>
      </c>
      <c r="J133" s="13">
        <v>3</v>
      </c>
      <c r="K133" s="3">
        <v>87</v>
      </c>
      <c r="L133" s="3">
        <v>26</v>
      </c>
      <c r="M133" s="3">
        <v>87</v>
      </c>
      <c r="N133" s="26">
        <f>H133/G133</f>
        <v>0.2759170653907496</v>
      </c>
      <c r="O133" s="3">
        <v>32</v>
      </c>
      <c r="P133" s="123" t="s">
        <v>56</v>
      </c>
    </row>
    <row r="134" spans="1:16" ht="12.75">
      <c r="A134" s="1" t="s">
        <v>102</v>
      </c>
      <c r="B134" s="8">
        <v>39</v>
      </c>
      <c r="C134" s="2" t="s">
        <v>91</v>
      </c>
      <c r="D134" s="2">
        <v>30.3</v>
      </c>
      <c r="E134" s="3" t="s">
        <v>54</v>
      </c>
      <c r="F134" s="3"/>
      <c r="G134" s="13">
        <v>640</v>
      </c>
      <c r="H134" s="14">
        <v>159</v>
      </c>
      <c r="I134" s="13">
        <v>35</v>
      </c>
      <c r="J134" s="13">
        <v>3</v>
      </c>
      <c r="K134" s="3">
        <v>85</v>
      </c>
      <c r="L134" s="3">
        <v>27</v>
      </c>
      <c r="M134" s="3">
        <v>79</v>
      </c>
      <c r="N134" s="26">
        <f>H134/G134</f>
        <v>0.2484375</v>
      </c>
      <c r="O134" s="3">
        <v>24</v>
      </c>
      <c r="P134" s="123" t="s">
        <v>57</v>
      </c>
    </row>
    <row r="135" spans="1:16" ht="12.75">
      <c r="A135" s="1" t="s">
        <v>102</v>
      </c>
      <c r="B135" s="8">
        <v>22</v>
      </c>
      <c r="C135" s="2" t="s">
        <v>91</v>
      </c>
      <c r="D135" s="2">
        <v>30.3</v>
      </c>
      <c r="E135" s="3" t="s">
        <v>54</v>
      </c>
      <c r="F135" s="3"/>
      <c r="G135" s="13">
        <v>659</v>
      </c>
      <c r="H135" s="14">
        <v>177</v>
      </c>
      <c r="I135" s="13">
        <v>37</v>
      </c>
      <c r="J135" s="13">
        <v>2</v>
      </c>
      <c r="K135" s="3">
        <v>93</v>
      </c>
      <c r="L135" s="3">
        <v>27</v>
      </c>
      <c r="M135" s="3">
        <v>84</v>
      </c>
      <c r="N135" s="23">
        <v>0.268588770865</v>
      </c>
      <c r="O135" s="3">
        <v>25</v>
      </c>
      <c r="P135" s="123" t="s">
        <v>58</v>
      </c>
    </row>
    <row r="136" spans="1:16" ht="12.75">
      <c r="A136" s="136" t="s">
        <v>102</v>
      </c>
      <c r="B136" s="97">
        <f>(B132+B134+B135)/3</f>
        <v>26.333333333333332</v>
      </c>
      <c r="C136" s="137" t="s">
        <v>91</v>
      </c>
      <c r="D136" s="137">
        <v>30.3</v>
      </c>
      <c r="E136" s="135" t="s">
        <v>54</v>
      </c>
      <c r="F136" s="135"/>
      <c r="G136" s="91">
        <f>(G133*0.85+G134*1.15+G135)/3</f>
        <v>642.65</v>
      </c>
      <c r="H136" s="91">
        <f>(H133*0.85+H134*1.15+H135)/3</f>
        <v>168.96666666666667</v>
      </c>
      <c r="I136" s="91">
        <f>(I133*0.85+I134*1.15+I135)/3</f>
        <v>36.516666666666666</v>
      </c>
      <c r="J136" s="91">
        <f>(J133*0.85+J134*1.15+J135)/3</f>
        <v>2.6666666666666665</v>
      </c>
      <c r="K136" s="91">
        <f>(K132+K133*0.85+K134*1.15+K135)/4</f>
        <v>87.425</v>
      </c>
      <c r="L136" s="91">
        <f>(L132+L133*0.85+L134*1.15+L135)/4</f>
        <v>26.287499999999998</v>
      </c>
      <c r="M136" s="91">
        <f>(M132+M133*0.85+M134*1.15+M135)/4</f>
        <v>83.44999999999999</v>
      </c>
      <c r="N136" s="93">
        <f>(N132+N133*0.85+N134*1.15+N135)/4</f>
        <v>0.2622053503617843</v>
      </c>
      <c r="O136" s="91">
        <f>(O132+O133*0.85+O134*1.15+O135)/4</f>
        <v>26.2</v>
      </c>
      <c r="P136" s="126"/>
    </row>
    <row r="137" spans="1:16" ht="12.75">
      <c r="A137" s="1" t="s">
        <v>188</v>
      </c>
      <c r="B137" s="3">
        <v>32</v>
      </c>
      <c r="C137" s="2" t="s">
        <v>62</v>
      </c>
      <c r="D137" s="2">
        <v>35.8</v>
      </c>
      <c r="E137" s="3" t="s">
        <v>35</v>
      </c>
      <c r="F137" s="14"/>
      <c r="G137" s="3" t="s">
        <v>90</v>
      </c>
      <c r="H137" s="3" t="s">
        <v>90</v>
      </c>
      <c r="I137" s="3" t="s">
        <v>90</v>
      </c>
      <c r="J137" s="3" t="s">
        <v>90</v>
      </c>
      <c r="K137" s="3">
        <v>90</v>
      </c>
      <c r="L137" s="3">
        <v>28</v>
      </c>
      <c r="M137" s="3">
        <v>85</v>
      </c>
      <c r="N137" s="23">
        <v>0.27</v>
      </c>
      <c r="O137" s="3">
        <v>5</v>
      </c>
      <c r="P137" s="123" t="s">
        <v>51</v>
      </c>
    </row>
    <row r="138" spans="1:16" ht="12.75">
      <c r="A138" s="1" t="s">
        <v>188</v>
      </c>
      <c r="B138" s="3" t="s">
        <v>90</v>
      </c>
      <c r="C138" s="2" t="s">
        <v>62</v>
      </c>
      <c r="D138" s="2">
        <v>35.8</v>
      </c>
      <c r="E138" s="3" t="s">
        <v>35</v>
      </c>
      <c r="F138" s="14"/>
      <c r="G138" s="124">
        <v>470</v>
      </c>
      <c r="H138" s="3">
        <v>130</v>
      </c>
      <c r="I138" s="3">
        <v>35</v>
      </c>
      <c r="J138" s="3">
        <v>1</v>
      </c>
      <c r="K138" s="3">
        <v>87</v>
      </c>
      <c r="L138" s="3">
        <v>32</v>
      </c>
      <c r="M138" s="3">
        <v>91</v>
      </c>
      <c r="N138" s="26">
        <f>H138/G138</f>
        <v>0.2765957446808511</v>
      </c>
      <c r="O138" s="3">
        <v>5</v>
      </c>
      <c r="P138" s="123" t="s">
        <v>56</v>
      </c>
    </row>
    <row r="139" spans="1:16" ht="12.75">
      <c r="A139" s="1" t="s">
        <v>188</v>
      </c>
      <c r="B139" s="3">
        <v>20</v>
      </c>
      <c r="C139" s="2" t="s">
        <v>62</v>
      </c>
      <c r="D139" s="2">
        <v>35.8</v>
      </c>
      <c r="E139" s="3" t="s">
        <v>35</v>
      </c>
      <c r="F139" s="14"/>
      <c r="G139" s="124">
        <v>469</v>
      </c>
      <c r="H139" s="3">
        <v>126</v>
      </c>
      <c r="I139" s="3">
        <v>36</v>
      </c>
      <c r="J139" s="3">
        <v>1</v>
      </c>
      <c r="K139" s="3">
        <v>90</v>
      </c>
      <c r="L139" s="3">
        <v>30</v>
      </c>
      <c r="M139" s="3">
        <v>95</v>
      </c>
      <c r="N139" s="26">
        <f>H139/G139</f>
        <v>0.26865671641791045</v>
      </c>
      <c r="O139" s="3">
        <v>4</v>
      </c>
      <c r="P139" s="123" t="s">
        <v>57</v>
      </c>
    </row>
    <row r="140" spans="1:16" ht="12.75">
      <c r="A140" s="1" t="s">
        <v>188</v>
      </c>
      <c r="B140" s="3">
        <v>39</v>
      </c>
      <c r="C140" s="2" t="s">
        <v>62</v>
      </c>
      <c r="D140" s="2">
        <v>35.8</v>
      </c>
      <c r="E140" s="3" t="s">
        <v>35</v>
      </c>
      <c r="F140" s="14"/>
      <c r="G140" s="124">
        <v>463</v>
      </c>
      <c r="H140" s="3">
        <v>120</v>
      </c>
      <c r="I140" s="3">
        <v>35</v>
      </c>
      <c r="J140" s="3">
        <v>1</v>
      </c>
      <c r="K140" s="3">
        <v>85</v>
      </c>
      <c r="L140" s="3">
        <v>28</v>
      </c>
      <c r="M140" s="3">
        <v>95</v>
      </c>
      <c r="N140" s="23">
        <v>0.259179265659</v>
      </c>
      <c r="O140" s="3">
        <v>6</v>
      </c>
      <c r="P140" s="123" t="s">
        <v>58</v>
      </c>
    </row>
    <row r="141" spans="1:16" ht="12.75">
      <c r="A141" s="136" t="s">
        <v>188</v>
      </c>
      <c r="B141" s="97">
        <f>(B137+B139+B140)/3</f>
        <v>30.333333333333332</v>
      </c>
      <c r="C141" s="137" t="s">
        <v>62</v>
      </c>
      <c r="D141" s="137">
        <v>35.8</v>
      </c>
      <c r="E141" s="135" t="s">
        <v>35</v>
      </c>
      <c r="F141" s="14"/>
      <c r="G141" s="91">
        <f>(G138*0.85+G139*1.15+G140)/3</f>
        <v>467.2833333333333</v>
      </c>
      <c r="H141" s="91">
        <f>(H138*0.85+H139*1.15+H140)/3</f>
        <v>125.13333333333333</v>
      </c>
      <c r="I141" s="91">
        <f>(I138*0.85+I139*1.15+I140)/3</f>
        <v>35.38333333333333</v>
      </c>
      <c r="J141" s="91">
        <f>(J138*0.85+J139*1.15+J140)/3</f>
        <v>1</v>
      </c>
      <c r="K141" s="91">
        <f>(K137+K138*0.85+K139*1.15+K140)/4</f>
        <v>88.1125</v>
      </c>
      <c r="L141" s="91">
        <f>(L137+L138*0.85+L139*1.15+L140)/4</f>
        <v>29.425</v>
      </c>
      <c r="M141" s="91">
        <f>(M137+M138*0.85+M139*1.15+M140)/4</f>
        <v>91.64999999999999</v>
      </c>
      <c r="N141" s="93">
        <f>(N137+N138*0.85+N139*1.15+N140)/4</f>
        <v>0.2683102181295801</v>
      </c>
      <c r="O141" s="91">
        <f>(O137+O138*0.85+O139*1.15+O140)/4</f>
        <v>4.9625</v>
      </c>
      <c r="P141" s="126"/>
    </row>
    <row r="142" spans="1:16" ht="12.75">
      <c r="A142" s="1" t="s">
        <v>194</v>
      </c>
      <c r="B142" s="3">
        <v>40</v>
      </c>
      <c r="C142" s="2" t="s">
        <v>30</v>
      </c>
      <c r="D142" s="2">
        <v>33.3</v>
      </c>
      <c r="E142" s="3" t="s">
        <v>35</v>
      </c>
      <c r="F142" s="103"/>
      <c r="G142" s="3" t="s">
        <v>90</v>
      </c>
      <c r="H142" s="3" t="s">
        <v>90</v>
      </c>
      <c r="I142" s="3" t="s">
        <v>90</v>
      </c>
      <c r="J142" s="3" t="s">
        <v>90</v>
      </c>
      <c r="K142" s="3">
        <v>72</v>
      </c>
      <c r="L142" s="3">
        <v>26</v>
      </c>
      <c r="M142" s="3">
        <v>81</v>
      </c>
      <c r="N142" s="23">
        <v>0.267</v>
      </c>
      <c r="O142" s="3">
        <v>10</v>
      </c>
      <c r="P142" s="123" t="s">
        <v>51</v>
      </c>
    </row>
    <row r="143" spans="1:16" ht="12.75">
      <c r="A143" s="1" t="s">
        <v>194</v>
      </c>
      <c r="B143" s="3" t="s">
        <v>90</v>
      </c>
      <c r="C143" s="2" t="s">
        <v>30</v>
      </c>
      <c r="D143" s="2">
        <v>33.3</v>
      </c>
      <c r="E143" s="3" t="s">
        <v>35</v>
      </c>
      <c r="F143" s="103"/>
      <c r="G143" s="14">
        <v>489</v>
      </c>
      <c r="H143" s="3">
        <v>135</v>
      </c>
      <c r="I143" s="3">
        <v>25</v>
      </c>
      <c r="J143" s="3">
        <v>1</v>
      </c>
      <c r="K143" s="3">
        <v>75</v>
      </c>
      <c r="L143" s="3">
        <v>26</v>
      </c>
      <c r="M143" s="3">
        <v>84</v>
      </c>
      <c r="N143" s="26">
        <f>H143/G143</f>
        <v>0.27607361963190186</v>
      </c>
      <c r="O143" s="3">
        <v>10</v>
      </c>
      <c r="P143" s="123" t="s">
        <v>56</v>
      </c>
    </row>
    <row r="144" spans="1:16" ht="12.75">
      <c r="A144" s="1" t="s">
        <v>194</v>
      </c>
      <c r="B144" s="3">
        <v>36</v>
      </c>
      <c r="C144" s="2" t="s">
        <v>30</v>
      </c>
      <c r="D144" s="2">
        <v>33.3</v>
      </c>
      <c r="E144" s="3" t="s">
        <v>35</v>
      </c>
      <c r="F144" s="103"/>
      <c r="G144" s="14">
        <v>490</v>
      </c>
      <c r="H144" s="3">
        <v>131</v>
      </c>
      <c r="I144" s="3">
        <v>25</v>
      </c>
      <c r="J144" s="3">
        <v>1</v>
      </c>
      <c r="K144" s="3">
        <v>68</v>
      </c>
      <c r="L144" s="3">
        <v>26</v>
      </c>
      <c r="M144" s="3">
        <v>83</v>
      </c>
      <c r="N144" s="26">
        <f>H144/G144</f>
        <v>0.2673469387755102</v>
      </c>
      <c r="O144" s="3">
        <v>10</v>
      </c>
      <c r="P144" s="123" t="s">
        <v>57</v>
      </c>
    </row>
    <row r="145" spans="1:16" ht="12.75">
      <c r="A145" s="1" t="s">
        <v>194</v>
      </c>
      <c r="B145" s="3">
        <v>16</v>
      </c>
      <c r="C145" s="2" t="s">
        <v>30</v>
      </c>
      <c r="D145" s="2">
        <v>33.3</v>
      </c>
      <c r="E145" s="3" t="s">
        <v>35</v>
      </c>
      <c r="F145" s="103"/>
      <c r="G145" s="14">
        <v>534</v>
      </c>
      <c r="H145" s="3">
        <v>154</v>
      </c>
      <c r="I145" s="3">
        <v>35</v>
      </c>
      <c r="J145" s="3">
        <v>1</v>
      </c>
      <c r="K145" s="3">
        <v>86</v>
      </c>
      <c r="L145" s="3">
        <v>29</v>
      </c>
      <c r="M145" s="3">
        <v>97</v>
      </c>
      <c r="N145" s="23">
        <v>0.288389513109</v>
      </c>
      <c r="O145" s="3">
        <v>12</v>
      </c>
      <c r="P145" s="123" t="s">
        <v>58</v>
      </c>
    </row>
    <row r="146" spans="1:16" ht="12.75">
      <c r="A146" s="136" t="s">
        <v>194</v>
      </c>
      <c r="B146" s="97">
        <f>(B142+B144+B145)/3</f>
        <v>30.666666666666668</v>
      </c>
      <c r="C146" s="137" t="s">
        <v>30</v>
      </c>
      <c r="D146" s="137">
        <v>33.3</v>
      </c>
      <c r="E146" s="135" t="s">
        <v>35</v>
      </c>
      <c r="F146" s="103"/>
      <c r="G146" s="91">
        <f>(G143*0.85+G144*1.15+G145)/3</f>
        <v>504.3833333333334</v>
      </c>
      <c r="H146" s="91">
        <f>(H143*0.85+H144*1.15+H145)/3</f>
        <v>139.79999999999998</v>
      </c>
      <c r="I146" s="91">
        <f>(I143*0.85+I144*1.15+I145)/3</f>
        <v>28.333333333333332</v>
      </c>
      <c r="J146" s="91">
        <f>(J143*0.85+J144*1.15+J145)/3</f>
        <v>1</v>
      </c>
      <c r="K146" s="91">
        <f>(K142+K143*0.85+K144*1.15+K145)/4</f>
        <v>74.9875</v>
      </c>
      <c r="L146" s="91">
        <f>(L142+L143*0.85+L144*1.15+L145)/4</f>
        <v>26.75</v>
      </c>
      <c r="M146" s="91">
        <f>(M142+M143*0.85+M144*1.15+M145)/4</f>
        <v>86.21249999999999</v>
      </c>
      <c r="N146" s="93">
        <f>(N142+N143*0.85+N144*1.15+N145)/4</f>
        <v>0.2743752673469883</v>
      </c>
      <c r="O146" s="91">
        <f>(O142+O143*0.85+O144*1.15+O145)/4</f>
        <v>10.5</v>
      </c>
      <c r="P146" s="126"/>
    </row>
    <row r="147" spans="1:16" ht="12.75">
      <c r="A147" s="1" t="s">
        <v>191</v>
      </c>
      <c r="B147" s="7">
        <v>35</v>
      </c>
      <c r="C147" s="2" t="s">
        <v>37</v>
      </c>
      <c r="D147" s="2">
        <v>33.4</v>
      </c>
      <c r="E147" s="3" t="s">
        <v>35</v>
      </c>
      <c r="F147" s="14"/>
      <c r="G147" s="3" t="s">
        <v>90</v>
      </c>
      <c r="H147" s="3" t="s">
        <v>90</v>
      </c>
      <c r="I147" s="3" t="s">
        <v>90</v>
      </c>
      <c r="J147" s="3" t="s">
        <v>90</v>
      </c>
      <c r="K147" s="3">
        <v>90</v>
      </c>
      <c r="L147" s="3">
        <v>24</v>
      </c>
      <c r="M147" s="3">
        <v>80</v>
      </c>
      <c r="N147" s="23">
        <v>0.275</v>
      </c>
      <c r="O147" s="3">
        <v>6</v>
      </c>
      <c r="P147" s="123" t="s">
        <v>51</v>
      </c>
    </row>
    <row r="148" spans="1:16" ht="12.75">
      <c r="A148" s="1" t="s">
        <v>191</v>
      </c>
      <c r="B148" s="7" t="s">
        <v>90</v>
      </c>
      <c r="C148" s="2" t="s">
        <v>37</v>
      </c>
      <c r="D148" s="2">
        <v>33.4</v>
      </c>
      <c r="E148" s="3" t="s">
        <v>35</v>
      </c>
      <c r="F148" s="14"/>
      <c r="G148" s="124">
        <v>591</v>
      </c>
      <c r="H148" s="3">
        <v>161</v>
      </c>
      <c r="I148" s="3">
        <v>36</v>
      </c>
      <c r="J148" s="3">
        <v>2</v>
      </c>
      <c r="K148" s="3">
        <v>90</v>
      </c>
      <c r="L148" s="3">
        <v>24</v>
      </c>
      <c r="M148" s="3">
        <v>82</v>
      </c>
      <c r="N148" s="26">
        <f>H148/G148</f>
        <v>0.272419627749577</v>
      </c>
      <c r="O148" s="3">
        <v>7</v>
      </c>
      <c r="P148" s="123" t="s">
        <v>56</v>
      </c>
    </row>
    <row r="149" spans="1:16" ht="12.75">
      <c r="A149" s="1" t="s">
        <v>191</v>
      </c>
      <c r="B149" s="7">
        <v>15</v>
      </c>
      <c r="C149" s="2" t="s">
        <v>37</v>
      </c>
      <c r="D149" s="2">
        <v>33.4</v>
      </c>
      <c r="E149" s="3" t="s">
        <v>35</v>
      </c>
      <c r="F149" s="14"/>
      <c r="G149" s="124">
        <v>590</v>
      </c>
      <c r="H149" s="3">
        <v>168</v>
      </c>
      <c r="I149" s="3">
        <v>40</v>
      </c>
      <c r="J149" s="3">
        <v>2</v>
      </c>
      <c r="K149" s="3">
        <v>89</v>
      </c>
      <c r="L149" s="3">
        <v>23</v>
      </c>
      <c r="M149" s="3">
        <v>87</v>
      </c>
      <c r="N149" s="26">
        <f>H149/G149</f>
        <v>0.2847457627118644</v>
      </c>
      <c r="O149" s="3">
        <v>5</v>
      </c>
      <c r="P149" s="123" t="s">
        <v>57</v>
      </c>
    </row>
    <row r="150" spans="1:16" ht="12.75">
      <c r="A150" s="1" t="s">
        <v>191</v>
      </c>
      <c r="B150" s="7">
        <v>48</v>
      </c>
      <c r="C150" s="2" t="s">
        <v>37</v>
      </c>
      <c r="D150" s="2">
        <v>33.4</v>
      </c>
      <c r="E150" s="3" t="s">
        <v>35</v>
      </c>
      <c r="F150" s="14"/>
      <c r="G150" s="124">
        <v>578</v>
      </c>
      <c r="H150" s="3">
        <v>154</v>
      </c>
      <c r="I150" s="3">
        <v>29</v>
      </c>
      <c r="J150" s="3">
        <v>1</v>
      </c>
      <c r="K150" s="3">
        <v>87</v>
      </c>
      <c r="L150" s="3">
        <v>24</v>
      </c>
      <c r="M150" s="3">
        <v>78</v>
      </c>
      <c r="N150" s="23">
        <v>0.266435986159</v>
      </c>
      <c r="O150" s="3">
        <v>7</v>
      </c>
      <c r="P150" s="123" t="s">
        <v>58</v>
      </c>
    </row>
    <row r="151" spans="1:16" ht="12.75">
      <c r="A151" s="136" t="s">
        <v>191</v>
      </c>
      <c r="B151" s="97">
        <f>(B147+B149+B150)/3</f>
        <v>32.666666666666664</v>
      </c>
      <c r="C151" s="137" t="s">
        <v>37</v>
      </c>
      <c r="D151" s="137">
        <v>33.4</v>
      </c>
      <c r="E151" s="135" t="s">
        <v>35</v>
      </c>
      <c r="F151" s="14"/>
      <c r="G151" s="91">
        <f>(G148*0.85+G149*1.15+G150)/3</f>
        <v>586.2833333333333</v>
      </c>
      <c r="H151" s="91">
        <f>(H148*0.85+H149*1.15+H150)/3</f>
        <v>161.35</v>
      </c>
      <c r="I151" s="91">
        <f>(I148*0.85+I149*1.15+I150)/3</f>
        <v>35.199999999999996</v>
      </c>
      <c r="J151" s="91">
        <f>(J148*0.85+J149*1.15+J150)/3</f>
        <v>1.6666666666666667</v>
      </c>
      <c r="K151" s="91">
        <f>(K147+K148*0.85+K149*1.15+K150)/4</f>
        <v>88.9625</v>
      </c>
      <c r="L151" s="91">
        <f>(L147+L148*0.85+L149*1.15+L150)/4</f>
        <v>23.7125</v>
      </c>
      <c r="M151" s="91">
        <f>(M147+M148*0.85+M149*1.15+M150)/4</f>
        <v>81.9375</v>
      </c>
      <c r="N151" s="93">
        <f>(N147+N148*0.85+N149*1.15+N150)/4</f>
        <v>0.2751125742161961</v>
      </c>
      <c r="O151" s="91">
        <f>(O147+O148*0.85+O149*1.15+O150)/4</f>
        <v>6.175</v>
      </c>
      <c r="P151" s="126"/>
    </row>
    <row r="152" spans="1:16" ht="12.75">
      <c r="A152" s="1" t="s">
        <v>195</v>
      </c>
      <c r="B152" s="7">
        <v>41</v>
      </c>
      <c r="C152" s="2" t="s">
        <v>84</v>
      </c>
      <c r="D152" s="2">
        <v>31.7</v>
      </c>
      <c r="E152" s="3" t="s">
        <v>35</v>
      </c>
      <c r="F152" s="103"/>
      <c r="G152" s="3" t="s">
        <v>90</v>
      </c>
      <c r="H152" s="3" t="s">
        <v>90</v>
      </c>
      <c r="I152" s="3" t="s">
        <v>90</v>
      </c>
      <c r="J152" s="3" t="s">
        <v>90</v>
      </c>
      <c r="K152" s="3">
        <v>85</v>
      </c>
      <c r="L152" s="3">
        <v>25</v>
      </c>
      <c r="M152" s="3">
        <v>85</v>
      </c>
      <c r="N152" s="23">
        <v>0.274</v>
      </c>
      <c r="O152" s="3">
        <v>1</v>
      </c>
      <c r="P152" s="123" t="s">
        <v>51</v>
      </c>
    </row>
    <row r="153" spans="1:16" ht="12.75">
      <c r="A153" s="1" t="s">
        <v>195</v>
      </c>
      <c r="B153" s="7" t="s">
        <v>90</v>
      </c>
      <c r="C153" s="2" t="s">
        <v>84</v>
      </c>
      <c r="D153" s="2">
        <v>31.7</v>
      </c>
      <c r="E153" s="3" t="s">
        <v>35</v>
      </c>
      <c r="F153" s="103"/>
      <c r="G153" s="14">
        <v>546</v>
      </c>
      <c r="H153" s="3">
        <v>153</v>
      </c>
      <c r="I153" s="3">
        <v>36</v>
      </c>
      <c r="J153" s="3">
        <v>2</v>
      </c>
      <c r="K153" s="3">
        <v>85</v>
      </c>
      <c r="L153" s="3">
        <v>25</v>
      </c>
      <c r="M153" s="3">
        <v>88</v>
      </c>
      <c r="N153" s="26">
        <f>H153/G153</f>
        <v>0.2802197802197802</v>
      </c>
      <c r="O153" s="3">
        <v>1</v>
      </c>
      <c r="P153" s="123" t="s">
        <v>56</v>
      </c>
    </row>
    <row r="154" spans="1:16" ht="12.75">
      <c r="A154" s="1" t="s">
        <v>195</v>
      </c>
      <c r="B154" s="7">
        <v>22</v>
      </c>
      <c r="C154" s="2" t="s">
        <v>84</v>
      </c>
      <c r="D154" s="2">
        <v>31.7</v>
      </c>
      <c r="E154" s="3" t="s">
        <v>35</v>
      </c>
      <c r="F154" s="103"/>
      <c r="G154" s="14">
        <v>563</v>
      </c>
      <c r="H154" s="3">
        <v>158</v>
      </c>
      <c r="I154" s="3">
        <v>39</v>
      </c>
      <c r="J154" s="3">
        <v>2</v>
      </c>
      <c r="K154" s="3">
        <v>83</v>
      </c>
      <c r="L154" s="3">
        <v>25</v>
      </c>
      <c r="M154" s="3">
        <v>93</v>
      </c>
      <c r="N154" s="26">
        <f>H154/G154</f>
        <v>0.28063943161634103</v>
      </c>
      <c r="O154" s="3">
        <v>1</v>
      </c>
      <c r="P154" s="123" t="s">
        <v>57</v>
      </c>
    </row>
    <row r="155" spans="1:16" ht="12.75">
      <c r="A155" s="1" t="s">
        <v>195</v>
      </c>
      <c r="B155" s="7">
        <v>40</v>
      </c>
      <c r="C155" s="2" t="s">
        <v>84</v>
      </c>
      <c r="D155" s="2">
        <v>31.7</v>
      </c>
      <c r="E155" s="3" t="s">
        <v>35</v>
      </c>
      <c r="F155" s="103"/>
      <c r="G155" s="14">
        <v>564</v>
      </c>
      <c r="H155" s="3">
        <v>155</v>
      </c>
      <c r="I155" s="3">
        <v>38</v>
      </c>
      <c r="J155" s="3">
        <v>2</v>
      </c>
      <c r="K155" s="3">
        <v>85</v>
      </c>
      <c r="L155" s="3">
        <v>25</v>
      </c>
      <c r="M155" s="3">
        <v>88</v>
      </c>
      <c r="N155" s="23">
        <v>0.274822695035</v>
      </c>
      <c r="O155" s="3">
        <v>0</v>
      </c>
      <c r="P155" s="123" t="s">
        <v>58</v>
      </c>
    </row>
    <row r="156" spans="1:16" ht="12.75">
      <c r="A156" s="136" t="s">
        <v>195</v>
      </c>
      <c r="B156" s="97">
        <f>(B152+B154+B155)/3</f>
        <v>34.333333333333336</v>
      </c>
      <c r="C156" s="137" t="s">
        <v>84</v>
      </c>
      <c r="D156" s="137">
        <v>31.7</v>
      </c>
      <c r="E156" s="135" t="s">
        <v>35</v>
      </c>
      <c r="F156" s="103"/>
      <c r="G156" s="91">
        <f>(G153*0.85+G154*1.15+G155)/3</f>
        <v>558.5166666666667</v>
      </c>
      <c r="H156" s="91">
        <f>(H153*0.85+H154*1.15+H155)/3</f>
        <v>155.58333333333334</v>
      </c>
      <c r="I156" s="91">
        <f>(I153*0.85+I154*1.15+I155)/3</f>
        <v>37.81666666666666</v>
      </c>
      <c r="J156" s="91">
        <f>(J153*0.85+J154*1.15+J155)/3</f>
        <v>2</v>
      </c>
      <c r="K156" s="91">
        <f>(K152+K153*0.85+K154*1.15+K155)/4</f>
        <v>84.425</v>
      </c>
      <c r="L156" s="91">
        <f>(L152+L153*0.85+L154*1.15+L155)/4</f>
        <v>25</v>
      </c>
      <c r="M156" s="91">
        <f>(M152+M153*0.85+M154*1.15+M155)/4</f>
        <v>88.6875</v>
      </c>
      <c r="N156" s="93">
        <f>(N152+N153*0.85+N154*1.15+N155)/4</f>
        <v>0.27743621364515136</v>
      </c>
      <c r="O156" s="91">
        <f>(O152+O153*0.85+O154*1.15+O155)/4</f>
        <v>0.75</v>
      </c>
      <c r="P156" s="126"/>
    </row>
    <row r="157" spans="1:16" ht="12.75">
      <c r="A157" s="1" t="s">
        <v>200</v>
      </c>
      <c r="B157" s="3">
        <v>46</v>
      </c>
      <c r="C157" s="2" t="s">
        <v>101</v>
      </c>
      <c r="D157" s="2">
        <v>30.4</v>
      </c>
      <c r="E157" s="3" t="s">
        <v>35</v>
      </c>
      <c r="F157" s="103"/>
      <c r="G157" s="3" t="s">
        <v>90</v>
      </c>
      <c r="H157" s="3" t="s">
        <v>90</v>
      </c>
      <c r="I157" s="3" t="s">
        <v>90</v>
      </c>
      <c r="J157" s="3" t="s">
        <v>90</v>
      </c>
      <c r="K157" s="3">
        <v>80</v>
      </c>
      <c r="L157" s="3">
        <v>22</v>
      </c>
      <c r="M157" s="3">
        <v>70</v>
      </c>
      <c r="N157" s="23">
        <v>0.284</v>
      </c>
      <c r="O157" s="3">
        <v>4</v>
      </c>
      <c r="P157" s="123" t="s">
        <v>51</v>
      </c>
    </row>
    <row r="158" spans="1:16" ht="12.75">
      <c r="A158" s="1" t="s">
        <v>200</v>
      </c>
      <c r="B158" s="3" t="s">
        <v>90</v>
      </c>
      <c r="C158" s="2" t="s">
        <v>101</v>
      </c>
      <c r="D158" s="2">
        <v>30.4</v>
      </c>
      <c r="E158" s="3" t="s">
        <v>35</v>
      </c>
      <c r="F158" s="103"/>
      <c r="G158" s="14">
        <v>376</v>
      </c>
      <c r="H158" s="3">
        <v>108</v>
      </c>
      <c r="I158" s="3">
        <v>19</v>
      </c>
      <c r="J158" s="3">
        <v>3</v>
      </c>
      <c r="K158" s="3">
        <v>73</v>
      </c>
      <c r="L158" s="3">
        <v>21</v>
      </c>
      <c r="M158" s="3">
        <v>61</v>
      </c>
      <c r="N158" s="26">
        <f>H158/G158</f>
        <v>0.2872340425531915</v>
      </c>
      <c r="O158" s="3">
        <v>3</v>
      </c>
      <c r="P158" s="123" t="s">
        <v>56</v>
      </c>
    </row>
    <row r="159" spans="1:16" ht="12.75">
      <c r="A159" s="1" t="s">
        <v>200</v>
      </c>
      <c r="B159" s="3">
        <v>34</v>
      </c>
      <c r="C159" s="2" t="s">
        <v>101</v>
      </c>
      <c r="D159" s="2">
        <v>30.4</v>
      </c>
      <c r="E159" s="3" t="s">
        <v>35</v>
      </c>
      <c r="F159" s="103"/>
      <c r="G159" s="14">
        <v>386</v>
      </c>
      <c r="H159" s="3">
        <v>111</v>
      </c>
      <c r="I159" s="3">
        <v>19</v>
      </c>
      <c r="J159" s="3">
        <v>4</v>
      </c>
      <c r="K159" s="3">
        <v>76</v>
      </c>
      <c r="L159" s="3">
        <v>22</v>
      </c>
      <c r="M159" s="3">
        <v>73</v>
      </c>
      <c r="N159" s="26">
        <f>H159/G159</f>
        <v>0.28756476683937826</v>
      </c>
      <c r="O159" s="3">
        <v>6</v>
      </c>
      <c r="P159" s="123" t="s">
        <v>57</v>
      </c>
    </row>
    <row r="160" spans="1:16" ht="12.75">
      <c r="A160" s="1" t="s">
        <v>200</v>
      </c>
      <c r="B160" s="3">
        <v>26</v>
      </c>
      <c r="C160" s="2" t="s">
        <v>101</v>
      </c>
      <c r="D160" s="2">
        <v>30.4</v>
      </c>
      <c r="E160" s="3" t="s">
        <v>35</v>
      </c>
      <c r="F160" s="103"/>
      <c r="G160" s="14">
        <v>457</v>
      </c>
      <c r="H160" s="3">
        <v>132</v>
      </c>
      <c r="I160" s="3">
        <v>21</v>
      </c>
      <c r="J160" s="3">
        <v>4</v>
      </c>
      <c r="K160" s="3">
        <v>90</v>
      </c>
      <c r="L160" s="3">
        <v>28</v>
      </c>
      <c r="M160" s="3">
        <v>95</v>
      </c>
      <c r="N160" s="23">
        <v>0.288840262582</v>
      </c>
      <c r="O160" s="3">
        <v>4</v>
      </c>
      <c r="P160" s="123" t="s">
        <v>58</v>
      </c>
    </row>
    <row r="161" spans="1:16" ht="12.75">
      <c r="A161" s="136" t="s">
        <v>200</v>
      </c>
      <c r="B161" s="97">
        <f>(B157+B159+B160)/3</f>
        <v>35.333333333333336</v>
      </c>
      <c r="C161" s="137" t="s">
        <v>101</v>
      </c>
      <c r="D161" s="137">
        <v>30.4</v>
      </c>
      <c r="E161" s="135" t="s">
        <v>35</v>
      </c>
      <c r="F161" s="103"/>
      <c r="G161" s="91">
        <f>(G158*0.85+G159*1.15+G160)/3</f>
        <v>406.8333333333333</v>
      </c>
      <c r="H161" s="91">
        <f>(H158*0.85+H159*1.15+H160)/3</f>
        <v>117.14999999999999</v>
      </c>
      <c r="I161" s="91">
        <f>(I158*0.85+I159*1.15+I160)/3</f>
        <v>19.666666666666668</v>
      </c>
      <c r="J161" s="91">
        <f>(J158*0.85+J159*1.15+J160)/3</f>
        <v>3.7166666666666663</v>
      </c>
      <c r="K161" s="91">
        <f>(K157+K158*0.85+K159*1.15+K160)/4</f>
        <v>79.8625</v>
      </c>
      <c r="L161" s="91">
        <f>(L157+L158*0.85+L159*1.15+L160)/4</f>
        <v>23.287499999999998</v>
      </c>
      <c r="M161" s="91">
        <f>(M157+M158*0.85+M159*1.15+M160)/4</f>
        <v>75.19999999999999</v>
      </c>
      <c r="N161" s="93">
        <f>(N157+N158*0.85+N159*1.15+N160)/4</f>
        <v>0.28692217015437443</v>
      </c>
      <c r="O161" s="91">
        <f>(O157+O158*0.85+O159*1.15+O160)/4</f>
        <v>4.3625</v>
      </c>
      <c r="P161" s="126"/>
    </row>
    <row r="162" spans="1:16" ht="12.75">
      <c r="A162" s="1" t="s">
        <v>80</v>
      </c>
      <c r="B162" s="3">
        <v>36</v>
      </c>
      <c r="C162" s="2" t="s">
        <v>81</v>
      </c>
      <c r="D162" s="2">
        <v>29.3</v>
      </c>
      <c r="E162" s="3" t="s">
        <v>63</v>
      </c>
      <c r="F162" s="14" t="s">
        <v>35</v>
      </c>
      <c r="G162" s="3" t="s">
        <v>90</v>
      </c>
      <c r="H162" s="3" t="s">
        <v>90</v>
      </c>
      <c r="I162" s="3" t="s">
        <v>90</v>
      </c>
      <c r="J162" s="3" t="s">
        <v>90</v>
      </c>
      <c r="K162" s="3">
        <v>80</v>
      </c>
      <c r="L162" s="3">
        <v>24</v>
      </c>
      <c r="M162" s="3">
        <v>90</v>
      </c>
      <c r="N162" s="23">
        <v>0.274</v>
      </c>
      <c r="O162" s="3">
        <v>6</v>
      </c>
      <c r="P162" s="123" t="s">
        <v>51</v>
      </c>
    </row>
    <row r="163" spans="1:16" ht="12.75">
      <c r="A163" s="1" t="s">
        <v>80</v>
      </c>
      <c r="B163" s="3" t="s">
        <v>90</v>
      </c>
      <c r="C163" s="2" t="s">
        <v>81</v>
      </c>
      <c r="D163" s="2">
        <v>29.3</v>
      </c>
      <c r="E163" s="3" t="s">
        <v>55</v>
      </c>
      <c r="F163" s="14"/>
      <c r="G163" s="3">
        <v>579</v>
      </c>
      <c r="H163" s="124">
        <v>163</v>
      </c>
      <c r="I163" s="124">
        <v>29</v>
      </c>
      <c r="J163" s="124">
        <v>2</v>
      </c>
      <c r="K163" s="3">
        <v>80</v>
      </c>
      <c r="L163" s="3">
        <v>26</v>
      </c>
      <c r="M163" s="3">
        <v>97</v>
      </c>
      <c r="N163" s="23">
        <f>H163/G163</f>
        <v>0.2815198618307427</v>
      </c>
      <c r="O163" s="3">
        <v>6</v>
      </c>
      <c r="P163" s="123" t="s">
        <v>56</v>
      </c>
    </row>
    <row r="164" spans="1:16" ht="12.75">
      <c r="A164" s="1" t="s">
        <v>80</v>
      </c>
      <c r="B164" s="3">
        <v>25</v>
      </c>
      <c r="C164" s="2" t="s">
        <v>81</v>
      </c>
      <c r="D164" s="2">
        <v>29.3</v>
      </c>
      <c r="E164" s="3" t="s">
        <v>35</v>
      </c>
      <c r="F164" s="14"/>
      <c r="G164" s="124">
        <v>597</v>
      </c>
      <c r="H164" s="3">
        <v>168</v>
      </c>
      <c r="I164" s="3">
        <v>31</v>
      </c>
      <c r="J164" s="3">
        <v>2</v>
      </c>
      <c r="K164" s="3">
        <v>80</v>
      </c>
      <c r="L164" s="3">
        <v>25</v>
      </c>
      <c r="M164" s="3">
        <v>100</v>
      </c>
      <c r="N164" s="26">
        <f>H164/G164</f>
        <v>0.2814070351758794</v>
      </c>
      <c r="O164" s="3">
        <v>6</v>
      </c>
      <c r="P164" s="123" t="s">
        <v>57</v>
      </c>
    </row>
    <row r="165" spans="1:16" ht="12.75">
      <c r="A165" s="1" t="s">
        <v>80</v>
      </c>
      <c r="B165" s="3">
        <v>50</v>
      </c>
      <c r="C165" s="2" t="s">
        <v>81</v>
      </c>
      <c r="D165" s="2">
        <v>29.3</v>
      </c>
      <c r="E165" s="3" t="s">
        <v>35</v>
      </c>
      <c r="F165" s="14"/>
      <c r="G165" s="124">
        <v>544</v>
      </c>
      <c r="H165" s="3">
        <v>147</v>
      </c>
      <c r="I165" s="3">
        <v>26</v>
      </c>
      <c r="J165" s="3">
        <v>2</v>
      </c>
      <c r="K165" s="3">
        <v>73</v>
      </c>
      <c r="L165" s="3">
        <v>23</v>
      </c>
      <c r="M165" s="3">
        <v>89</v>
      </c>
      <c r="N165" s="23">
        <v>0.270220588235</v>
      </c>
      <c r="O165" s="3">
        <v>4</v>
      </c>
      <c r="P165" s="123" t="s">
        <v>58</v>
      </c>
    </row>
    <row r="166" spans="1:16" ht="12.75">
      <c r="A166" s="136" t="s">
        <v>80</v>
      </c>
      <c r="B166" s="97">
        <f>(B162+B164+B165)/3</f>
        <v>37</v>
      </c>
      <c r="C166" s="137" t="s">
        <v>81</v>
      </c>
      <c r="D166" s="137">
        <v>29.3</v>
      </c>
      <c r="E166" s="135" t="s">
        <v>35</v>
      </c>
      <c r="F166" s="14"/>
      <c r="G166" s="91">
        <f>(G163*0.85+G164*1.15+G165)/3</f>
        <v>574.2333333333332</v>
      </c>
      <c r="H166" s="91">
        <f>(H163*0.85+H164*1.15+H165)/3</f>
        <v>159.58333333333334</v>
      </c>
      <c r="I166" s="91">
        <f>(I163*0.85+I164*1.15+I165)/3</f>
        <v>28.766666666666666</v>
      </c>
      <c r="J166" s="91">
        <f>(J163*0.85+J164*1.15+J165)/3</f>
        <v>2</v>
      </c>
      <c r="K166" s="91">
        <f>(K162+K163*0.85+K164*1.15+K165)/4</f>
        <v>78.25</v>
      </c>
      <c r="L166" s="91">
        <f>(L162+L163*0.85+L164*1.15+L165)/4</f>
        <v>24.4625</v>
      </c>
      <c r="M166" s="91">
        <f>(M162+M163*0.85+M164*1.15+M165)/4</f>
        <v>94.1125</v>
      </c>
      <c r="N166" s="93">
        <f>(N162+N163*0.85+N164*1.15+N165)/4</f>
        <v>0.2767826403108481</v>
      </c>
      <c r="O166" s="91">
        <f>(O162+O163*0.85+O164*1.15+O165)/4</f>
        <v>5.5</v>
      </c>
      <c r="P166" s="126"/>
    </row>
    <row r="167" spans="1:16" ht="12.75">
      <c r="A167" s="1" t="s">
        <v>78</v>
      </c>
      <c r="B167" s="8">
        <v>25</v>
      </c>
      <c r="C167" s="2" t="s">
        <v>37</v>
      </c>
      <c r="D167" s="2">
        <v>25.9</v>
      </c>
      <c r="E167" s="32" t="s">
        <v>55</v>
      </c>
      <c r="F167" s="3" t="s">
        <v>89</v>
      </c>
      <c r="G167" s="3" t="s">
        <v>90</v>
      </c>
      <c r="H167" s="3" t="s">
        <v>90</v>
      </c>
      <c r="I167" s="3" t="s">
        <v>90</v>
      </c>
      <c r="J167" s="3" t="s">
        <v>90</v>
      </c>
      <c r="K167" s="3">
        <v>75</v>
      </c>
      <c r="L167" s="3">
        <v>28</v>
      </c>
      <c r="M167" s="3">
        <v>80</v>
      </c>
      <c r="N167" s="23">
        <v>0.31</v>
      </c>
      <c r="O167" s="3">
        <v>3</v>
      </c>
      <c r="P167" s="123" t="s">
        <v>51</v>
      </c>
    </row>
    <row r="168" spans="1:16" ht="12.75">
      <c r="A168" s="1" t="s">
        <v>78</v>
      </c>
      <c r="B168" s="8" t="s">
        <v>90</v>
      </c>
      <c r="C168" s="2" t="s">
        <v>37</v>
      </c>
      <c r="D168" s="2">
        <v>25.9</v>
      </c>
      <c r="E168" s="32" t="s">
        <v>55</v>
      </c>
      <c r="F168" s="3"/>
      <c r="G168" s="3">
        <v>537</v>
      </c>
      <c r="H168" s="124">
        <v>159</v>
      </c>
      <c r="I168" s="124">
        <v>39</v>
      </c>
      <c r="J168" s="124">
        <v>3</v>
      </c>
      <c r="K168" s="3">
        <v>81</v>
      </c>
      <c r="L168" s="3">
        <v>30</v>
      </c>
      <c r="M168" s="3">
        <v>86</v>
      </c>
      <c r="N168" s="23">
        <f>H168/G168</f>
        <v>0.29608938547486036</v>
      </c>
      <c r="O168" s="3">
        <v>2</v>
      </c>
      <c r="P168" s="123" t="s">
        <v>56</v>
      </c>
    </row>
    <row r="169" spans="1:16" ht="12.75">
      <c r="A169" s="1" t="s">
        <v>78</v>
      </c>
      <c r="B169" s="8">
        <v>39</v>
      </c>
      <c r="C169" s="2" t="s">
        <v>37</v>
      </c>
      <c r="D169" s="2">
        <v>25.9</v>
      </c>
      <c r="E169" s="32" t="s">
        <v>55</v>
      </c>
      <c r="F169" s="3"/>
      <c r="G169" s="3">
        <v>530</v>
      </c>
      <c r="H169" s="124">
        <v>156</v>
      </c>
      <c r="I169" s="124">
        <v>31</v>
      </c>
      <c r="J169" s="124">
        <v>3</v>
      </c>
      <c r="K169" s="3">
        <v>69</v>
      </c>
      <c r="L169" s="3">
        <v>17</v>
      </c>
      <c r="M169" s="3">
        <v>70</v>
      </c>
      <c r="N169" s="23">
        <f>H169/G169</f>
        <v>0.2943396226415094</v>
      </c>
      <c r="O169" s="3">
        <v>2</v>
      </c>
      <c r="P169" s="123" t="s">
        <v>57</v>
      </c>
    </row>
    <row r="170" spans="1:16" ht="12.75">
      <c r="A170" s="1" t="s">
        <v>78</v>
      </c>
      <c r="B170" s="8">
        <v>47</v>
      </c>
      <c r="C170" s="2" t="s">
        <v>37</v>
      </c>
      <c r="D170" s="2">
        <v>25.9</v>
      </c>
      <c r="E170" s="32" t="s">
        <v>55</v>
      </c>
      <c r="F170" s="3"/>
      <c r="G170" s="3">
        <v>522</v>
      </c>
      <c r="H170" s="124">
        <v>152</v>
      </c>
      <c r="I170" s="124">
        <v>31</v>
      </c>
      <c r="J170" s="124">
        <v>3</v>
      </c>
      <c r="K170" s="3">
        <v>77</v>
      </c>
      <c r="L170" s="3">
        <v>22</v>
      </c>
      <c r="M170" s="3">
        <v>74</v>
      </c>
      <c r="N170" s="23">
        <v>0.291187739464</v>
      </c>
      <c r="O170" s="3">
        <v>2</v>
      </c>
      <c r="P170" s="123" t="s">
        <v>58</v>
      </c>
    </row>
    <row r="171" spans="1:16" ht="12.75">
      <c r="A171" s="99" t="s">
        <v>78</v>
      </c>
      <c r="B171" s="97">
        <f>(B167+B169+B170)/3</f>
        <v>37</v>
      </c>
      <c r="C171" s="100" t="s">
        <v>37</v>
      </c>
      <c r="D171" s="100">
        <v>25.9</v>
      </c>
      <c r="E171" s="127" t="s">
        <v>55</v>
      </c>
      <c r="F171" s="84"/>
      <c r="G171" s="91">
        <f>(G168*0.85+G169*1.15+G170)/3</f>
        <v>529.3166666666667</v>
      </c>
      <c r="H171" s="91">
        <f>(H168*0.85+H169*1.15+H170)/3</f>
        <v>155.51666666666665</v>
      </c>
      <c r="I171" s="91">
        <f>(I168*0.85+I169*1.15+I170)/3</f>
        <v>33.266666666666666</v>
      </c>
      <c r="J171" s="91">
        <f>(J168*0.85+J169*1.15+J170)/3</f>
        <v>3</v>
      </c>
      <c r="K171" s="91">
        <f>(K167+K168*0.85+K169*1.15+K170)/4</f>
        <v>75.05</v>
      </c>
      <c r="L171" s="91">
        <f>(L167+L168*0.85+L169*1.15+L170)/4</f>
        <v>23.7625</v>
      </c>
      <c r="M171" s="91">
        <f>(M167+M168*0.85+M169*1.15+M170)/4</f>
        <v>76.9</v>
      </c>
      <c r="N171" s="93">
        <f>(N167+N168*0.85+N169*1.15+N170)/4</f>
        <v>0.2978385707888418</v>
      </c>
      <c r="O171" s="91">
        <f>(O167+O168*0.85+O169*1.15+O170)/4</f>
        <v>2.25</v>
      </c>
      <c r="P171" s="126"/>
    </row>
    <row r="172" spans="1:16" ht="12.75">
      <c r="A172" s="1" t="s">
        <v>183</v>
      </c>
      <c r="B172" s="7">
        <v>27</v>
      </c>
      <c r="C172" s="2" t="s">
        <v>23</v>
      </c>
      <c r="D172" s="2">
        <v>30.1</v>
      </c>
      <c r="E172" s="3" t="s">
        <v>35</v>
      </c>
      <c r="F172" s="14"/>
      <c r="G172" s="3" t="s">
        <v>90</v>
      </c>
      <c r="H172" s="3" t="s">
        <v>90</v>
      </c>
      <c r="I172" s="3" t="s">
        <v>90</v>
      </c>
      <c r="J172" s="3" t="s">
        <v>90</v>
      </c>
      <c r="K172" s="3">
        <v>80</v>
      </c>
      <c r="L172" s="3">
        <v>5</v>
      </c>
      <c r="M172" s="3">
        <v>33</v>
      </c>
      <c r="N172" s="23">
        <v>0.272</v>
      </c>
      <c r="O172" s="3">
        <v>55</v>
      </c>
      <c r="P172" s="123" t="s">
        <v>51</v>
      </c>
    </row>
    <row r="173" spans="1:16" ht="12.75">
      <c r="A173" s="1" t="s">
        <v>183</v>
      </c>
      <c r="B173" s="7" t="s">
        <v>90</v>
      </c>
      <c r="C173" s="2" t="s">
        <v>23</v>
      </c>
      <c r="D173" s="2">
        <v>30.1</v>
      </c>
      <c r="E173" s="3" t="s">
        <v>35</v>
      </c>
      <c r="F173" s="14"/>
      <c r="G173" s="124">
        <v>575</v>
      </c>
      <c r="H173" s="3">
        <v>158</v>
      </c>
      <c r="I173" s="3">
        <v>28</v>
      </c>
      <c r="J173" s="3">
        <v>4</v>
      </c>
      <c r="K173" s="3">
        <v>83</v>
      </c>
      <c r="L173" s="3">
        <v>4</v>
      </c>
      <c r="M173" s="3">
        <v>37</v>
      </c>
      <c r="N173" s="26">
        <f>H173/G173</f>
        <v>0.2747826086956522</v>
      </c>
      <c r="O173" s="3">
        <v>59</v>
      </c>
      <c r="P173" s="123" t="s">
        <v>56</v>
      </c>
    </row>
    <row r="174" spans="1:16" ht="12.75">
      <c r="A174" s="1" t="s">
        <v>183</v>
      </c>
      <c r="B174" s="7">
        <v>42</v>
      </c>
      <c r="C174" s="2" t="s">
        <v>23</v>
      </c>
      <c r="D174" s="2">
        <v>30.1</v>
      </c>
      <c r="E174" s="3" t="s">
        <v>35</v>
      </c>
      <c r="F174" s="14"/>
      <c r="G174" s="124">
        <v>574</v>
      </c>
      <c r="H174" s="3">
        <v>164</v>
      </c>
      <c r="I174" s="3">
        <v>28</v>
      </c>
      <c r="J174" s="3">
        <v>4</v>
      </c>
      <c r="K174" s="3">
        <v>85</v>
      </c>
      <c r="L174" s="3">
        <v>7</v>
      </c>
      <c r="M174" s="3">
        <v>50</v>
      </c>
      <c r="N174" s="26">
        <f>H174/G174</f>
        <v>0.2857142857142857</v>
      </c>
      <c r="O174" s="3">
        <v>54</v>
      </c>
      <c r="P174" s="123" t="s">
        <v>57</v>
      </c>
    </row>
    <row r="175" spans="1:16" ht="12.75">
      <c r="A175" s="1" t="s">
        <v>183</v>
      </c>
      <c r="B175" s="7">
        <v>45</v>
      </c>
      <c r="C175" s="2" t="s">
        <v>23</v>
      </c>
      <c r="D175" s="2">
        <v>30.1</v>
      </c>
      <c r="E175" s="3" t="s">
        <v>35</v>
      </c>
      <c r="F175" s="14"/>
      <c r="G175" s="124">
        <v>612</v>
      </c>
      <c r="H175" s="3">
        <v>158</v>
      </c>
      <c r="I175" s="3">
        <v>33</v>
      </c>
      <c r="J175" s="3">
        <v>5</v>
      </c>
      <c r="K175" s="3">
        <v>88</v>
      </c>
      <c r="L175" s="3">
        <v>10</v>
      </c>
      <c r="M175" s="3">
        <v>30</v>
      </c>
      <c r="N175" s="23">
        <v>0.258169934641</v>
      </c>
      <c r="O175" s="3">
        <v>61</v>
      </c>
      <c r="P175" s="123" t="s">
        <v>58</v>
      </c>
    </row>
    <row r="176" spans="1:16" ht="12.75">
      <c r="A176" s="136" t="s">
        <v>183</v>
      </c>
      <c r="B176" s="97">
        <f>(B172+B174+B175)/3</f>
        <v>38</v>
      </c>
      <c r="C176" s="137" t="s">
        <v>23</v>
      </c>
      <c r="D176" s="137">
        <v>30.1</v>
      </c>
      <c r="E176" s="135" t="s">
        <v>35</v>
      </c>
      <c r="F176" s="14"/>
      <c r="G176" s="91">
        <f>(G173*0.85+G174*1.15+G175)/3</f>
        <v>586.9499999999999</v>
      </c>
      <c r="H176" s="91">
        <f>(H173*0.85+H174*1.15+H175)/3</f>
        <v>160.29999999999998</v>
      </c>
      <c r="I176" s="91">
        <f>(I173*0.85+I174*1.15+I175)/3</f>
        <v>29.666666666666668</v>
      </c>
      <c r="J176" s="91">
        <f>(J173*0.85+J174*1.15+J175)/3</f>
        <v>4.333333333333333</v>
      </c>
      <c r="K176" s="91">
        <f>(K172+K173*0.85+K174*1.15+K175)/4</f>
        <v>84.075</v>
      </c>
      <c r="L176" s="91">
        <f>(L172+L173*0.85+L174*1.15+L175)/4</f>
        <v>6.6125</v>
      </c>
      <c r="M176" s="91">
        <f>(M172+M173*0.85+M174*1.15+M175)/4</f>
        <v>37.9875</v>
      </c>
      <c r="N176" s="93">
        <f>(N172+N173*0.85+N174*1.15+N175)/4</f>
        <v>0.2730766451509332</v>
      </c>
      <c r="O176" s="91">
        <f>(O172+O173*0.85+O174*1.15+O175)/4</f>
        <v>57.0625</v>
      </c>
      <c r="P176" s="126"/>
    </row>
    <row r="177" spans="1:16" ht="12.75">
      <c r="A177" s="1" t="s">
        <v>193</v>
      </c>
      <c r="B177" s="7">
        <v>39</v>
      </c>
      <c r="C177" s="2" t="s">
        <v>115</v>
      </c>
      <c r="D177" s="2">
        <v>39.8</v>
      </c>
      <c r="E177" s="3" t="s">
        <v>35</v>
      </c>
      <c r="F177" s="103"/>
      <c r="G177" s="3" t="s">
        <v>90</v>
      </c>
      <c r="H177" s="3" t="s">
        <v>90</v>
      </c>
      <c r="I177" s="3" t="s">
        <v>90</v>
      </c>
      <c r="J177" s="3" t="s">
        <v>90</v>
      </c>
      <c r="K177" s="3">
        <v>75</v>
      </c>
      <c r="L177" s="3">
        <v>22</v>
      </c>
      <c r="M177" s="3">
        <v>70</v>
      </c>
      <c r="N177" s="23">
        <v>0.308</v>
      </c>
      <c r="O177" s="3">
        <v>4</v>
      </c>
      <c r="P177" s="123" t="s">
        <v>51</v>
      </c>
    </row>
    <row r="178" spans="1:16" ht="12.75">
      <c r="A178" s="1" t="s">
        <v>193</v>
      </c>
      <c r="B178" s="7" t="s">
        <v>90</v>
      </c>
      <c r="C178" s="2" t="s">
        <v>115</v>
      </c>
      <c r="D178" s="2">
        <v>39.8</v>
      </c>
      <c r="E178" s="3" t="s">
        <v>35</v>
      </c>
      <c r="F178" s="103"/>
      <c r="G178" s="14">
        <v>456</v>
      </c>
      <c r="H178" s="3">
        <v>133</v>
      </c>
      <c r="I178" s="3">
        <v>25</v>
      </c>
      <c r="J178" s="3">
        <v>2</v>
      </c>
      <c r="K178" s="3">
        <v>70</v>
      </c>
      <c r="L178" s="3">
        <v>18</v>
      </c>
      <c r="M178" s="3">
        <v>72</v>
      </c>
      <c r="N178" s="26">
        <f>H178/G178</f>
        <v>0.2916666666666667</v>
      </c>
      <c r="O178" s="3">
        <v>3</v>
      </c>
      <c r="P178" s="123" t="s">
        <v>56</v>
      </c>
    </row>
    <row r="179" spans="1:16" ht="12.75">
      <c r="A179" s="1" t="s">
        <v>193</v>
      </c>
      <c r="B179" s="7">
        <v>41</v>
      </c>
      <c r="C179" s="2" t="s">
        <v>115</v>
      </c>
      <c r="D179" s="2">
        <v>39.8</v>
      </c>
      <c r="E179" s="3" t="s">
        <v>35</v>
      </c>
      <c r="F179" s="103"/>
      <c r="G179" s="14">
        <v>478</v>
      </c>
      <c r="H179" s="3">
        <v>140</v>
      </c>
      <c r="I179" s="3">
        <v>24</v>
      </c>
      <c r="J179" s="3">
        <v>2</v>
      </c>
      <c r="K179" s="3">
        <v>63</v>
      </c>
      <c r="L179" s="3">
        <v>19</v>
      </c>
      <c r="M179" s="3">
        <v>73</v>
      </c>
      <c r="N179" s="26">
        <f>H179/G179</f>
        <v>0.2928870292887029</v>
      </c>
      <c r="O179" s="3">
        <v>3</v>
      </c>
      <c r="P179" s="123" t="s">
        <v>57</v>
      </c>
    </row>
    <row r="180" spans="1:16" ht="12.75">
      <c r="A180" s="1" t="s">
        <v>193</v>
      </c>
      <c r="B180" s="7">
        <v>36</v>
      </c>
      <c r="C180" s="2" t="s">
        <v>115</v>
      </c>
      <c r="D180" s="2">
        <v>39.8</v>
      </c>
      <c r="E180" s="3" t="s">
        <v>35</v>
      </c>
      <c r="F180" s="103"/>
      <c r="G180" s="14">
        <v>519</v>
      </c>
      <c r="H180" s="3">
        <v>152</v>
      </c>
      <c r="I180" s="3">
        <v>28</v>
      </c>
      <c r="J180" s="3">
        <v>2</v>
      </c>
      <c r="K180" s="3">
        <v>85</v>
      </c>
      <c r="L180" s="3">
        <v>21</v>
      </c>
      <c r="M180" s="3">
        <v>79</v>
      </c>
      <c r="N180" s="23">
        <v>0.292870905588</v>
      </c>
      <c r="O180" s="3">
        <v>3</v>
      </c>
      <c r="P180" s="123" t="s">
        <v>58</v>
      </c>
    </row>
    <row r="181" spans="1:16" ht="12.75">
      <c r="A181" s="136" t="s">
        <v>193</v>
      </c>
      <c r="B181" s="97">
        <f>(B177+B179+B180)/3</f>
        <v>38.666666666666664</v>
      </c>
      <c r="C181" s="137" t="s">
        <v>115</v>
      </c>
      <c r="D181" s="137">
        <v>39.8</v>
      </c>
      <c r="E181" s="135" t="s">
        <v>35</v>
      </c>
      <c r="F181" s="103"/>
      <c r="G181" s="91">
        <f>(G178*0.85+G179*1.15+G180)/3</f>
        <v>485.43333333333334</v>
      </c>
      <c r="H181" s="91">
        <f>(H178*0.85+H179*1.15+H180)/3</f>
        <v>142.01666666666668</v>
      </c>
      <c r="I181" s="91">
        <f>(I178*0.85+I179*1.15+I180)/3</f>
        <v>25.616666666666664</v>
      </c>
      <c r="J181" s="91">
        <f>(J178*0.85+J179*1.15+J180)/3</f>
        <v>2</v>
      </c>
      <c r="K181" s="91">
        <f>(K177+K178*0.85+K179*1.15+K180)/4</f>
        <v>72.9875</v>
      </c>
      <c r="L181" s="91">
        <f>(L177+L178*0.85+L179*1.15+L180)/4</f>
        <v>20.037499999999998</v>
      </c>
      <c r="M181" s="91">
        <f>(M177+M178*0.85+M179*1.15+M180)/4</f>
        <v>73.5375</v>
      </c>
      <c r="N181" s="93">
        <f>(N177+N178*0.85+N179*1.15+N180)/4</f>
        <v>0.2964019139841687</v>
      </c>
      <c r="O181" s="91">
        <f>(O177+O178*0.85+O179*1.15+O180)/4</f>
        <v>3.25</v>
      </c>
      <c r="P181" s="126"/>
    </row>
    <row r="182" spans="1:16" ht="12.75">
      <c r="A182" s="1" t="s">
        <v>189</v>
      </c>
      <c r="B182" s="7">
        <v>33</v>
      </c>
      <c r="C182" s="2" t="s">
        <v>81</v>
      </c>
      <c r="D182" s="2">
        <v>25.4</v>
      </c>
      <c r="E182" s="3" t="s">
        <v>35</v>
      </c>
      <c r="F182" s="14"/>
      <c r="G182" s="3" t="s">
        <v>90</v>
      </c>
      <c r="H182" s="3" t="s">
        <v>90</v>
      </c>
      <c r="I182" s="3" t="s">
        <v>90</v>
      </c>
      <c r="J182" s="3" t="s">
        <v>90</v>
      </c>
      <c r="K182" s="3">
        <v>78</v>
      </c>
      <c r="L182" s="3">
        <v>25</v>
      </c>
      <c r="M182" s="3">
        <v>71</v>
      </c>
      <c r="N182" s="23">
        <v>0.285</v>
      </c>
      <c r="O182" s="3">
        <v>12</v>
      </c>
      <c r="P182" s="123" t="s">
        <v>51</v>
      </c>
    </row>
    <row r="183" spans="1:16" ht="12.75">
      <c r="A183" s="1" t="s">
        <v>189</v>
      </c>
      <c r="B183" s="7" t="s">
        <v>90</v>
      </c>
      <c r="C183" s="2" t="s">
        <v>81</v>
      </c>
      <c r="D183" s="2">
        <v>25.4</v>
      </c>
      <c r="E183" s="3" t="s">
        <v>35</v>
      </c>
      <c r="F183" s="14"/>
      <c r="G183" s="3">
        <v>497</v>
      </c>
      <c r="H183" s="3">
        <v>132</v>
      </c>
      <c r="I183" s="3">
        <v>22</v>
      </c>
      <c r="J183" s="3">
        <v>5</v>
      </c>
      <c r="K183" s="3">
        <v>75</v>
      </c>
      <c r="L183" s="3">
        <v>26</v>
      </c>
      <c r="M183" s="3">
        <v>74</v>
      </c>
      <c r="N183" s="26">
        <f>H183/G183</f>
        <v>0.2655935613682093</v>
      </c>
      <c r="O183" s="3">
        <v>11</v>
      </c>
      <c r="P183" s="123" t="s">
        <v>56</v>
      </c>
    </row>
    <row r="184" spans="1:16" ht="12.75">
      <c r="A184" s="1" t="s">
        <v>189</v>
      </c>
      <c r="B184" s="7">
        <v>29</v>
      </c>
      <c r="C184" s="2" t="s">
        <v>81</v>
      </c>
      <c r="D184" s="2">
        <v>25.4</v>
      </c>
      <c r="E184" s="3" t="s">
        <v>35</v>
      </c>
      <c r="F184" s="14"/>
      <c r="G184" s="124">
        <v>480</v>
      </c>
      <c r="H184" s="3">
        <v>128</v>
      </c>
      <c r="I184" s="3">
        <v>25</v>
      </c>
      <c r="J184" s="3">
        <v>4</v>
      </c>
      <c r="K184" s="3">
        <v>86</v>
      </c>
      <c r="L184" s="3">
        <v>29</v>
      </c>
      <c r="M184" s="3">
        <v>88</v>
      </c>
      <c r="N184" s="26">
        <f>H184/G184</f>
        <v>0.26666666666666666</v>
      </c>
      <c r="O184" s="3">
        <v>11</v>
      </c>
      <c r="P184" s="123" t="s">
        <v>57</v>
      </c>
    </row>
    <row r="185" spans="1:16" ht="12.75">
      <c r="A185" s="1" t="s">
        <v>189</v>
      </c>
      <c r="B185" s="7">
        <v>54</v>
      </c>
      <c r="C185" s="2" t="s">
        <v>81</v>
      </c>
      <c r="D185" s="2">
        <v>25.4</v>
      </c>
      <c r="E185" s="3" t="s">
        <v>35</v>
      </c>
      <c r="F185" s="14"/>
      <c r="G185" s="3">
        <v>455</v>
      </c>
      <c r="H185" s="3">
        <v>121</v>
      </c>
      <c r="I185" s="3">
        <v>20</v>
      </c>
      <c r="J185" s="3">
        <v>8</v>
      </c>
      <c r="K185" s="3">
        <v>69</v>
      </c>
      <c r="L185" s="3">
        <v>27</v>
      </c>
      <c r="M185" s="3">
        <v>73</v>
      </c>
      <c r="N185" s="23">
        <v>0.26593406593407</v>
      </c>
      <c r="O185" s="3">
        <v>11</v>
      </c>
      <c r="P185" s="123" t="s">
        <v>58</v>
      </c>
    </row>
    <row r="186" spans="1:16" ht="12.75">
      <c r="A186" s="136" t="s">
        <v>189</v>
      </c>
      <c r="B186" s="97">
        <f>(B182+B184+B185)/3</f>
        <v>38.666666666666664</v>
      </c>
      <c r="C186" s="137" t="s">
        <v>81</v>
      </c>
      <c r="D186" s="137">
        <v>25.4</v>
      </c>
      <c r="E186" s="135" t="s">
        <v>35</v>
      </c>
      <c r="F186" s="14"/>
      <c r="G186" s="91">
        <f>(G183*0.85+G184*1.15+G185)/3</f>
        <v>476.48333333333335</v>
      </c>
      <c r="H186" s="91">
        <f>(H183*0.85+H184*1.15+H185)/3</f>
        <v>126.8</v>
      </c>
      <c r="I186" s="91">
        <f>(I183*0.85+I184*1.15+I185)/3</f>
        <v>22.48333333333333</v>
      </c>
      <c r="J186" s="91">
        <f>(J183*0.85+J184*1.15+J185)/3</f>
        <v>5.616666666666667</v>
      </c>
      <c r="K186" s="91">
        <f>(K182+K183*0.85+K184*1.15+K185)/4</f>
        <v>77.4125</v>
      </c>
      <c r="L186" s="91">
        <f>(L182+L183*0.85+L184*1.15+L185)/4</f>
        <v>26.862499999999997</v>
      </c>
      <c r="M186" s="91">
        <f>(M182+M183*0.85+M184*1.15+M185)/4</f>
        <v>77.025</v>
      </c>
      <c r="N186" s="93">
        <f>(N182+N183*0.85+N184*1.15+N185)/4</f>
        <v>0.27083881494092865</v>
      </c>
      <c r="O186" s="91">
        <f>(O182+O183*0.85+O184*1.15+O185)/4</f>
        <v>11.25</v>
      </c>
      <c r="P186" s="126"/>
    </row>
    <row r="187" spans="1:16" ht="12.75">
      <c r="A187" s="1" t="s">
        <v>199</v>
      </c>
      <c r="B187" s="7">
        <v>45</v>
      </c>
      <c r="C187" s="2" t="s">
        <v>21</v>
      </c>
      <c r="D187" s="2">
        <v>33.9</v>
      </c>
      <c r="E187" s="3" t="s">
        <v>35</v>
      </c>
      <c r="F187" s="103"/>
      <c r="G187" s="3" t="s">
        <v>90</v>
      </c>
      <c r="H187" s="3" t="s">
        <v>90</v>
      </c>
      <c r="I187" s="3" t="s">
        <v>90</v>
      </c>
      <c r="J187" s="3" t="s">
        <v>90</v>
      </c>
      <c r="K187" s="3">
        <v>82</v>
      </c>
      <c r="L187" s="3">
        <v>18</v>
      </c>
      <c r="M187" s="3">
        <v>80</v>
      </c>
      <c r="N187" s="23">
        <v>0.283</v>
      </c>
      <c r="O187" s="3">
        <v>5</v>
      </c>
      <c r="P187" s="123" t="s">
        <v>51</v>
      </c>
    </row>
    <row r="188" spans="1:16" ht="12.75">
      <c r="A188" s="1" t="s">
        <v>199</v>
      </c>
      <c r="B188" s="7" t="s">
        <v>90</v>
      </c>
      <c r="C188" s="2" t="s">
        <v>21</v>
      </c>
      <c r="D188" s="2">
        <v>33.9</v>
      </c>
      <c r="E188" s="3" t="s">
        <v>35</v>
      </c>
      <c r="F188" s="103"/>
      <c r="G188" s="14">
        <v>602</v>
      </c>
      <c r="H188" s="3">
        <v>174</v>
      </c>
      <c r="I188" s="3">
        <v>34</v>
      </c>
      <c r="J188" s="3">
        <v>2</v>
      </c>
      <c r="K188" s="3">
        <v>89</v>
      </c>
      <c r="L188" s="3">
        <v>20</v>
      </c>
      <c r="M188" s="3">
        <v>88</v>
      </c>
      <c r="N188" s="26">
        <f>H188/G188</f>
        <v>0.28903654485049834</v>
      </c>
      <c r="O188" s="3">
        <v>6</v>
      </c>
      <c r="P188" s="123" t="s">
        <v>56</v>
      </c>
    </row>
    <row r="189" spans="1:16" ht="12.75">
      <c r="A189" s="1" t="s">
        <v>199</v>
      </c>
      <c r="B189" s="7">
        <v>32</v>
      </c>
      <c r="C189" s="2" t="s">
        <v>21</v>
      </c>
      <c r="D189" s="2">
        <v>33.9</v>
      </c>
      <c r="E189" s="3" t="s">
        <v>35</v>
      </c>
      <c r="F189" s="103"/>
      <c r="G189" s="14">
        <v>584</v>
      </c>
      <c r="H189" s="3">
        <v>162</v>
      </c>
      <c r="I189" s="3">
        <v>31</v>
      </c>
      <c r="J189" s="3">
        <v>2</v>
      </c>
      <c r="K189" s="3">
        <v>80</v>
      </c>
      <c r="L189" s="3">
        <v>20</v>
      </c>
      <c r="M189" s="3">
        <v>87</v>
      </c>
      <c r="N189" s="26">
        <f>H189/G189</f>
        <v>0.2773972602739726</v>
      </c>
      <c r="O189" s="3">
        <v>6</v>
      </c>
      <c r="P189" s="123" t="s">
        <v>57</v>
      </c>
    </row>
    <row r="190" spans="1:16" ht="12.75">
      <c r="A190" s="1" t="s">
        <v>199</v>
      </c>
      <c r="B190" s="7">
        <v>43</v>
      </c>
      <c r="C190" s="2" t="s">
        <v>21</v>
      </c>
      <c r="D190" s="2">
        <v>33.9</v>
      </c>
      <c r="E190" s="3" t="s">
        <v>35</v>
      </c>
      <c r="F190" s="103"/>
      <c r="G190" s="14">
        <v>578</v>
      </c>
      <c r="H190" s="3">
        <v>163</v>
      </c>
      <c r="I190" s="3">
        <v>30</v>
      </c>
      <c r="J190" s="3">
        <v>1</v>
      </c>
      <c r="K190" s="3">
        <v>79</v>
      </c>
      <c r="L190" s="3">
        <v>19</v>
      </c>
      <c r="M190" s="3">
        <v>83</v>
      </c>
      <c r="N190" s="23">
        <v>0.282006920415</v>
      </c>
      <c r="O190" s="3">
        <v>7</v>
      </c>
      <c r="P190" s="123" t="s">
        <v>58</v>
      </c>
    </row>
    <row r="191" spans="1:16" ht="12.75">
      <c r="A191" s="136" t="s">
        <v>199</v>
      </c>
      <c r="B191" s="97">
        <f>(B187+B189+B190)/3</f>
        <v>40</v>
      </c>
      <c r="C191" s="137" t="s">
        <v>21</v>
      </c>
      <c r="D191" s="137">
        <v>33.9</v>
      </c>
      <c r="E191" s="135" t="s">
        <v>35</v>
      </c>
      <c r="F191" s="103"/>
      <c r="G191" s="91">
        <f>(G188*0.85+G189*1.15+G190)/3</f>
        <v>587.1</v>
      </c>
      <c r="H191" s="91">
        <f>(H188*0.85+H189*1.15+H190)/3</f>
        <v>165.73333333333332</v>
      </c>
      <c r="I191" s="91">
        <f>(I188*0.85+I189*1.15+I190)/3</f>
        <v>31.516666666666666</v>
      </c>
      <c r="J191" s="91">
        <f>(J188*0.85+J189*1.15+J190)/3</f>
        <v>1.6666666666666667</v>
      </c>
      <c r="K191" s="91">
        <f>(K187+K188*0.85+K189*1.15+K190)/4</f>
        <v>82.1625</v>
      </c>
      <c r="L191" s="91">
        <f>(L187+L188*0.85+L189*1.15+L190)/4</f>
        <v>19.25</v>
      </c>
      <c r="M191" s="91">
        <f>(M187+M188*0.85+M189*1.15+M190)/4</f>
        <v>84.4625</v>
      </c>
      <c r="N191" s="93">
        <f>(N187+N188*0.85+N189*1.15+N190)/4</f>
        <v>0.28242370821324797</v>
      </c>
      <c r="O191" s="91">
        <f>(O187+O188*0.85+O189*1.15+O190)/4</f>
        <v>6</v>
      </c>
      <c r="P191" s="126"/>
    </row>
    <row r="192" spans="1:16" ht="12.75">
      <c r="A192" s="1" t="s">
        <v>190</v>
      </c>
      <c r="B192" s="3">
        <v>34</v>
      </c>
      <c r="C192" s="2" t="s">
        <v>91</v>
      </c>
      <c r="D192" s="2">
        <v>29.9</v>
      </c>
      <c r="E192" s="3" t="s">
        <v>35</v>
      </c>
      <c r="F192" s="14"/>
      <c r="G192" s="3" t="s">
        <v>90</v>
      </c>
      <c r="H192" s="3" t="s">
        <v>90</v>
      </c>
      <c r="I192" s="3" t="s">
        <v>90</v>
      </c>
      <c r="J192" s="3" t="s">
        <v>90</v>
      </c>
      <c r="K192" s="3">
        <v>83</v>
      </c>
      <c r="L192" s="3">
        <v>25</v>
      </c>
      <c r="M192" s="3">
        <v>84</v>
      </c>
      <c r="N192" s="23">
        <v>0.287</v>
      </c>
      <c r="O192" s="3">
        <v>2</v>
      </c>
      <c r="P192" s="123" t="s">
        <v>51</v>
      </c>
    </row>
    <row r="193" spans="1:16" ht="12.75">
      <c r="A193" s="1" t="s">
        <v>190</v>
      </c>
      <c r="B193" s="3" t="s">
        <v>90</v>
      </c>
      <c r="C193" s="2" t="s">
        <v>91</v>
      </c>
      <c r="D193" s="2">
        <v>29.9</v>
      </c>
      <c r="E193" s="3" t="s">
        <v>35</v>
      </c>
      <c r="F193" s="14"/>
      <c r="G193" s="124">
        <v>548</v>
      </c>
      <c r="H193" s="3">
        <v>155</v>
      </c>
      <c r="I193" s="3">
        <v>29</v>
      </c>
      <c r="J193" s="3">
        <v>2</v>
      </c>
      <c r="K193" s="3">
        <v>81</v>
      </c>
      <c r="L193" s="3">
        <v>23</v>
      </c>
      <c r="M193" s="3">
        <v>77</v>
      </c>
      <c r="N193" s="26">
        <f>H193/G193</f>
        <v>0.28284671532846717</v>
      </c>
      <c r="O193" s="3">
        <v>1</v>
      </c>
      <c r="P193" s="123" t="s">
        <v>56</v>
      </c>
    </row>
    <row r="194" spans="1:16" ht="12.75">
      <c r="A194" s="1" t="s">
        <v>190</v>
      </c>
      <c r="B194" s="3">
        <v>37</v>
      </c>
      <c r="C194" s="2" t="s">
        <v>91</v>
      </c>
      <c r="D194" s="2">
        <v>29.9</v>
      </c>
      <c r="E194" s="3" t="s">
        <v>35</v>
      </c>
      <c r="F194" s="14"/>
      <c r="G194" s="124">
        <v>538</v>
      </c>
      <c r="H194" s="3">
        <v>153</v>
      </c>
      <c r="I194" s="3">
        <v>30</v>
      </c>
      <c r="J194" s="3">
        <v>2</v>
      </c>
      <c r="K194" s="3">
        <v>75</v>
      </c>
      <c r="L194" s="3">
        <v>23</v>
      </c>
      <c r="M194" s="3">
        <v>84</v>
      </c>
      <c r="N194" s="26">
        <f>H194/G194</f>
        <v>0.2843866171003718</v>
      </c>
      <c r="O194" s="3">
        <v>2</v>
      </c>
      <c r="P194" s="123" t="s">
        <v>57</v>
      </c>
    </row>
    <row r="195" spans="1:16" ht="12.75">
      <c r="A195" s="1" t="s">
        <v>190</v>
      </c>
      <c r="B195" s="3">
        <v>53</v>
      </c>
      <c r="C195" s="2" t="s">
        <v>91</v>
      </c>
      <c r="D195" s="2">
        <v>29.9</v>
      </c>
      <c r="E195" s="3" t="s">
        <v>35</v>
      </c>
      <c r="F195" s="14"/>
      <c r="G195" s="124">
        <v>489</v>
      </c>
      <c r="H195" s="3">
        <v>139</v>
      </c>
      <c r="I195" s="3">
        <v>28</v>
      </c>
      <c r="J195" s="3">
        <v>2</v>
      </c>
      <c r="K195" s="3">
        <v>69</v>
      </c>
      <c r="L195" s="3">
        <v>21</v>
      </c>
      <c r="M195" s="3">
        <v>85</v>
      </c>
      <c r="N195" s="23">
        <v>0.28425357873211</v>
      </c>
      <c r="O195" s="3">
        <v>1</v>
      </c>
      <c r="P195" s="123" t="s">
        <v>58</v>
      </c>
    </row>
    <row r="196" spans="1:16" ht="12.75">
      <c r="A196" s="136" t="s">
        <v>190</v>
      </c>
      <c r="B196" s="97">
        <f>(B192+B194+B195)/3</f>
        <v>41.333333333333336</v>
      </c>
      <c r="C196" s="137" t="s">
        <v>91</v>
      </c>
      <c r="D196" s="137">
        <v>29.9</v>
      </c>
      <c r="E196" s="135" t="s">
        <v>35</v>
      </c>
      <c r="F196" s="14"/>
      <c r="G196" s="91">
        <f>(G193*0.85+G194*1.15+G195)/3</f>
        <v>524.5</v>
      </c>
      <c r="H196" s="91">
        <f>(H193*0.85+H194*1.15+H195)/3</f>
        <v>148.9</v>
      </c>
      <c r="I196" s="91">
        <f>(I193*0.85+I194*1.15+I195)/3</f>
        <v>29.05</v>
      </c>
      <c r="J196" s="91">
        <f>(J193*0.85+J194*1.15+J195)/3</f>
        <v>2</v>
      </c>
      <c r="K196" s="91">
        <f>(K192+K193*0.85+K194*1.15+K195)/4</f>
        <v>76.775</v>
      </c>
      <c r="L196" s="91">
        <f>(L192+L193*0.85+L194*1.15+L195)/4</f>
        <v>23</v>
      </c>
      <c r="M196" s="91">
        <f>(M192+M193*0.85+M194*1.15+M195)/4</f>
        <v>82.76249999999999</v>
      </c>
      <c r="N196" s="93">
        <f>(N192+N193*0.85+N194*1.15+N195)/4</f>
        <v>0.2846794741066837</v>
      </c>
      <c r="O196" s="91">
        <f>(O192+O193*0.85+O194*1.15+O195)/4</f>
        <v>1.5375</v>
      </c>
      <c r="P196" s="126"/>
    </row>
    <row r="197" spans="1:16" ht="12.75">
      <c r="A197" s="1" t="s">
        <v>182</v>
      </c>
      <c r="B197" s="3">
        <v>26</v>
      </c>
      <c r="C197" s="2" t="s">
        <v>4</v>
      </c>
      <c r="D197" s="2">
        <v>30.7</v>
      </c>
      <c r="E197" s="3" t="s">
        <v>35</v>
      </c>
      <c r="F197" s="14"/>
      <c r="G197" s="3" t="s">
        <v>90</v>
      </c>
      <c r="H197" s="3" t="s">
        <v>90</v>
      </c>
      <c r="I197" s="3" t="s">
        <v>90</v>
      </c>
      <c r="J197" s="3" t="s">
        <v>90</v>
      </c>
      <c r="K197" s="3">
        <v>80</v>
      </c>
      <c r="L197" s="3">
        <v>22</v>
      </c>
      <c r="M197" s="3">
        <v>83</v>
      </c>
      <c r="N197" s="23">
        <v>0.27</v>
      </c>
      <c r="O197" s="3">
        <v>20</v>
      </c>
      <c r="P197" s="123" t="s">
        <v>51</v>
      </c>
    </row>
    <row r="198" spans="1:16" ht="12.75">
      <c r="A198" s="1" t="s">
        <v>182</v>
      </c>
      <c r="B198" s="3" t="s">
        <v>90</v>
      </c>
      <c r="C198" s="2" t="s">
        <v>4</v>
      </c>
      <c r="D198" s="2">
        <v>30.7</v>
      </c>
      <c r="E198" s="3" t="s">
        <v>35</v>
      </c>
      <c r="F198" s="14"/>
      <c r="G198" s="124">
        <v>531</v>
      </c>
      <c r="H198" s="3">
        <v>142</v>
      </c>
      <c r="I198" s="3">
        <v>33</v>
      </c>
      <c r="J198" s="3">
        <v>2</v>
      </c>
      <c r="K198" s="3">
        <v>81</v>
      </c>
      <c r="L198" s="3">
        <v>21</v>
      </c>
      <c r="M198" s="3">
        <v>83</v>
      </c>
      <c r="N198" s="26">
        <f>H198/G198</f>
        <v>0.2674199623352166</v>
      </c>
      <c r="O198" s="3">
        <v>24</v>
      </c>
      <c r="P198" s="123" t="s">
        <v>56</v>
      </c>
    </row>
    <row r="199" spans="1:16" ht="12.75">
      <c r="A199" s="1" t="s">
        <v>182</v>
      </c>
      <c r="B199" s="3">
        <v>72</v>
      </c>
      <c r="C199" s="2" t="s">
        <v>4</v>
      </c>
      <c r="D199" s="2">
        <v>30.7</v>
      </c>
      <c r="E199" s="3" t="s">
        <v>35</v>
      </c>
      <c r="F199" s="14"/>
      <c r="G199" s="124">
        <v>492</v>
      </c>
      <c r="H199" s="3">
        <v>130</v>
      </c>
      <c r="I199" s="3">
        <v>31</v>
      </c>
      <c r="J199" s="3">
        <v>1</v>
      </c>
      <c r="K199" s="3">
        <v>72</v>
      </c>
      <c r="L199" s="3">
        <v>19</v>
      </c>
      <c r="M199" s="3">
        <v>76</v>
      </c>
      <c r="N199" s="26">
        <f>H199/G199</f>
        <v>0.26422764227642276</v>
      </c>
      <c r="O199" s="3">
        <v>16</v>
      </c>
      <c r="P199" s="123" t="s">
        <v>57</v>
      </c>
    </row>
    <row r="200" spans="1:16" ht="12.75">
      <c r="A200" s="1" t="s">
        <v>182</v>
      </c>
      <c r="B200" s="3">
        <v>27</v>
      </c>
      <c r="C200" s="2" t="s">
        <v>4</v>
      </c>
      <c r="D200" s="2">
        <v>30.7</v>
      </c>
      <c r="E200" s="3" t="s">
        <v>35</v>
      </c>
      <c r="F200" s="14"/>
      <c r="G200" s="124">
        <v>553</v>
      </c>
      <c r="H200" s="3">
        <v>149</v>
      </c>
      <c r="I200" s="3">
        <v>37</v>
      </c>
      <c r="J200" s="3">
        <v>0</v>
      </c>
      <c r="K200" s="3">
        <v>84</v>
      </c>
      <c r="L200" s="3">
        <v>25</v>
      </c>
      <c r="M200" s="3">
        <v>91</v>
      </c>
      <c r="N200" s="23">
        <v>0.269439421338</v>
      </c>
      <c r="O200" s="3">
        <v>22</v>
      </c>
      <c r="P200" s="123" t="s">
        <v>58</v>
      </c>
    </row>
    <row r="201" spans="1:16" ht="12.75">
      <c r="A201" s="136" t="s">
        <v>182</v>
      </c>
      <c r="B201" s="97">
        <f>(B197+B199+B200)/3</f>
        <v>41.666666666666664</v>
      </c>
      <c r="C201" s="137" t="s">
        <v>4</v>
      </c>
      <c r="D201" s="137">
        <v>30.7</v>
      </c>
      <c r="E201" s="135" t="s">
        <v>35</v>
      </c>
      <c r="F201" s="14"/>
      <c r="G201" s="91">
        <f>(G198*0.85+G199*1.15+G200)/3</f>
        <v>523.3833333333333</v>
      </c>
      <c r="H201" s="91">
        <f>(H198*0.85+H199*1.15+H200)/3</f>
        <v>139.73333333333332</v>
      </c>
      <c r="I201" s="91">
        <f>(I198*0.85+I199*1.15+I200)/3</f>
        <v>33.56666666666667</v>
      </c>
      <c r="J201" s="91">
        <f>(J198*0.85+J199*1.15+J200)/3</f>
        <v>0.9499999999999998</v>
      </c>
      <c r="K201" s="91">
        <f>(K197+K198*0.85+K199*1.15+K200)/4</f>
        <v>78.9125</v>
      </c>
      <c r="L201" s="91">
        <f>(L197+L198*0.85+L199*1.15+L200)/4</f>
        <v>21.674999999999997</v>
      </c>
      <c r="M201" s="91">
        <f>(M197+M198*0.85+M199*1.15+M200)/4</f>
        <v>82.9875</v>
      </c>
      <c r="N201" s="93">
        <f>(N197+N198*0.85+N199*1.15+N200)/4</f>
        <v>0.2676520444852051</v>
      </c>
      <c r="O201" s="91">
        <f>(O197+O198*0.85+O199*1.15+O200)/4</f>
        <v>20.2</v>
      </c>
      <c r="P201" s="126"/>
    </row>
    <row r="202" spans="1:16" ht="12.75">
      <c r="A202" s="72" t="s">
        <v>205</v>
      </c>
      <c r="B202" s="14">
        <v>54</v>
      </c>
      <c r="C202" s="6" t="s">
        <v>81</v>
      </c>
      <c r="D202" s="6">
        <v>24.5</v>
      </c>
      <c r="E202" s="7" t="s">
        <v>35</v>
      </c>
      <c r="F202" s="7"/>
      <c r="G202" s="3" t="s">
        <v>90</v>
      </c>
      <c r="H202" s="3" t="s">
        <v>90</v>
      </c>
      <c r="I202" s="3" t="s">
        <v>90</v>
      </c>
      <c r="J202" s="3" t="s">
        <v>90</v>
      </c>
      <c r="K202" s="7">
        <v>75</v>
      </c>
      <c r="L202" s="7">
        <v>14</v>
      </c>
      <c r="M202" s="7">
        <v>70</v>
      </c>
      <c r="N202" s="22">
        <v>0.276</v>
      </c>
      <c r="O202" s="7">
        <v>13</v>
      </c>
      <c r="P202" s="123" t="s">
        <v>51</v>
      </c>
    </row>
    <row r="203" spans="1:16" ht="12.75">
      <c r="A203" s="72" t="s">
        <v>205</v>
      </c>
      <c r="B203" s="14" t="s">
        <v>90</v>
      </c>
      <c r="C203" s="6" t="s">
        <v>81</v>
      </c>
      <c r="D203" s="6">
        <v>24.5</v>
      </c>
      <c r="E203" s="7" t="s">
        <v>35</v>
      </c>
      <c r="F203" s="161"/>
      <c r="G203" s="162">
        <v>451</v>
      </c>
      <c r="H203" s="162">
        <v>127</v>
      </c>
      <c r="I203" s="162">
        <v>24</v>
      </c>
      <c r="J203" s="162">
        <v>4</v>
      </c>
      <c r="K203" s="162">
        <v>65</v>
      </c>
      <c r="L203" s="162">
        <v>15</v>
      </c>
      <c r="M203" s="162">
        <v>64</v>
      </c>
      <c r="N203" s="26">
        <f>H203/G203</f>
        <v>0.28159645232815966</v>
      </c>
      <c r="O203" s="124">
        <v>14</v>
      </c>
      <c r="P203" s="123" t="s">
        <v>56</v>
      </c>
    </row>
    <row r="204" spans="1:16" ht="12.75">
      <c r="A204" s="72" t="s">
        <v>205</v>
      </c>
      <c r="B204" s="14">
        <v>30</v>
      </c>
      <c r="C204" s="6" t="s">
        <v>81</v>
      </c>
      <c r="D204" s="6">
        <v>24.5</v>
      </c>
      <c r="E204" s="7" t="s">
        <v>35</v>
      </c>
      <c r="F204" s="103"/>
      <c r="G204" s="124">
        <v>622</v>
      </c>
      <c r="H204" s="124">
        <v>182</v>
      </c>
      <c r="I204" s="124">
        <v>26</v>
      </c>
      <c r="J204" s="124">
        <v>5</v>
      </c>
      <c r="K204" s="124">
        <v>96</v>
      </c>
      <c r="L204" s="124">
        <v>18</v>
      </c>
      <c r="M204" s="124">
        <v>87</v>
      </c>
      <c r="N204" s="26">
        <f>H204/G204</f>
        <v>0.29260450160771706</v>
      </c>
      <c r="O204" s="124">
        <v>21</v>
      </c>
      <c r="P204" s="123" t="s">
        <v>57</v>
      </c>
    </row>
    <row r="205" spans="1:16" ht="12.75">
      <c r="A205" s="72" t="s">
        <v>205</v>
      </c>
      <c r="B205" s="14">
        <v>44</v>
      </c>
      <c r="C205" s="6" t="s">
        <v>81</v>
      </c>
      <c r="D205" s="6">
        <v>24.5</v>
      </c>
      <c r="E205" s="7" t="s">
        <v>35</v>
      </c>
      <c r="F205" s="103"/>
      <c r="G205" s="124">
        <v>512</v>
      </c>
      <c r="H205" s="124">
        <v>142</v>
      </c>
      <c r="I205" s="124">
        <v>27</v>
      </c>
      <c r="J205" s="124">
        <v>3</v>
      </c>
      <c r="K205" s="124">
        <v>76</v>
      </c>
      <c r="L205" s="124">
        <v>18</v>
      </c>
      <c r="M205" s="124">
        <v>77</v>
      </c>
      <c r="N205" s="128">
        <v>0.27734375</v>
      </c>
      <c r="O205" s="124">
        <v>18</v>
      </c>
      <c r="P205" s="123" t="s">
        <v>58</v>
      </c>
    </row>
    <row r="206" spans="1:16" ht="12.75">
      <c r="A206" s="163" t="s">
        <v>205</v>
      </c>
      <c r="B206" s="97">
        <f>(B202+B204+B205)/3</f>
        <v>42.666666666666664</v>
      </c>
      <c r="C206" s="134" t="s">
        <v>81</v>
      </c>
      <c r="D206" s="134">
        <v>24.5</v>
      </c>
      <c r="E206" s="152" t="s">
        <v>35</v>
      </c>
      <c r="F206" s="103"/>
      <c r="G206" s="91">
        <f>(G203*0.85+G204*1.15+G205)/3</f>
        <v>536.8833333333333</v>
      </c>
      <c r="H206" s="91">
        <f>(H203*0.85+H204*1.15+H205)/3</f>
        <v>153.08333333333334</v>
      </c>
      <c r="I206" s="91">
        <f>(I203*0.85+I204*1.15+I205)/3</f>
        <v>25.766666666666666</v>
      </c>
      <c r="J206" s="91">
        <f>(J203*0.85+J204*1.15+J205)/3</f>
        <v>4.05</v>
      </c>
      <c r="K206" s="91">
        <f>(K202+K203*0.85+K204*1.15+K205)/4</f>
        <v>79.1625</v>
      </c>
      <c r="L206" s="91">
        <f>(L202+L203*0.85+L204*1.15+L205)/4</f>
        <v>16.3625</v>
      </c>
      <c r="M206" s="91">
        <f>(M202+M203*0.85+M204*1.15+M205)/4</f>
        <v>75.3625</v>
      </c>
      <c r="N206" s="93">
        <f>(N202+N203*0.85+N204*1.15+N205)/4</f>
        <v>0.28229897783195257</v>
      </c>
      <c r="O206" s="91">
        <f>(O202+O203*0.85+O204*1.15+O205)/4</f>
        <v>16.7625</v>
      </c>
      <c r="P206" s="126"/>
    </row>
    <row r="207" spans="1:16" ht="12.75">
      <c r="A207" s="71" t="s">
        <v>206</v>
      </c>
      <c r="B207" s="34">
        <v>52</v>
      </c>
      <c r="C207" s="33" t="s">
        <v>69</v>
      </c>
      <c r="D207" s="33">
        <v>36.4</v>
      </c>
      <c r="E207" s="34" t="s">
        <v>35</v>
      </c>
      <c r="F207" s="14"/>
      <c r="G207" s="3" t="s">
        <v>90</v>
      </c>
      <c r="H207" s="3" t="s">
        <v>90</v>
      </c>
      <c r="I207" s="3" t="s">
        <v>90</v>
      </c>
      <c r="J207" s="3" t="s">
        <v>90</v>
      </c>
      <c r="K207" s="14">
        <v>72</v>
      </c>
      <c r="L207" s="14">
        <v>26</v>
      </c>
      <c r="M207" s="14">
        <v>78</v>
      </c>
      <c r="N207" s="25">
        <v>0.27</v>
      </c>
      <c r="O207" s="14">
        <v>0</v>
      </c>
      <c r="P207" s="123" t="s">
        <v>51</v>
      </c>
    </row>
    <row r="208" spans="1:16" ht="12.75">
      <c r="A208" s="71" t="s">
        <v>206</v>
      </c>
      <c r="B208" s="34" t="s">
        <v>90</v>
      </c>
      <c r="C208" s="33" t="s">
        <v>69</v>
      </c>
      <c r="D208" s="33">
        <v>36.4</v>
      </c>
      <c r="E208" s="34" t="s">
        <v>35</v>
      </c>
      <c r="F208" s="14"/>
      <c r="G208" s="14">
        <v>443</v>
      </c>
      <c r="H208" s="14">
        <v>124</v>
      </c>
      <c r="I208" s="14">
        <v>27</v>
      </c>
      <c r="J208" s="14">
        <v>0</v>
      </c>
      <c r="K208" s="14">
        <v>75</v>
      </c>
      <c r="L208" s="14">
        <v>30</v>
      </c>
      <c r="M208" s="14">
        <v>80</v>
      </c>
      <c r="N208" s="26">
        <f>H208/G208</f>
        <v>0.2799097065462754</v>
      </c>
      <c r="O208" s="14">
        <v>2</v>
      </c>
      <c r="P208" s="123" t="s">
        <v>56</v>
      </c>
    </row>
    <row r="209" spans="1:16" ht="12.75">
      <c r="A209" s="71" t="s">
        <v>206</v>
      </c>
      <c r="B209" s="34">
        <v>46</v>
      </c>
      <c r="C209" s="33" t="s">
        <v>69</v>
      </c>
      <c r="D209" s="33">
        <v>36.4</v>
      </c>
      <c r="E209" s="34" t="s">
        <v>35</v>
      </c>
      <c r="F209" s="14"/>
      <c r="G209" s="14">
        <v>403</v>
      </c>
      <c r="H209" s="14">
        <v>113</v>
      </c>
      <c r="I209" s="14">
        <v>24</v>
      </c>
      <c r="J209" s="14">
        <v>0</v>
      </c>
      <c r="K209" s="14">
        <v>65</v>
      </c>
      <c r="L209" s="14">
        <v>28</v>
      </c>
      <c r="M209" s="14">
        <v>78</v>
      </c>
      <c r="N209" s="26">
        <f>H209/G209</f>
        <v>0.2803970223325062</v>
      </c>
      <c r="O209" s="14">
        <v>0</v>
      </c>
      <c r="P209" s="123" t="s">
        <v>57</v>
      </c>
    </row>
    <row r="210" spans="1:16" ht="12.75">
      <c r="A210" s="71" t="s">
        <v>206</v>
      </c>
      <c r="B210" s="34">
        <v>35</v>
      </c>
      <c r="C210" s="33" t="s">
        <v>69</v>
      </c>
      <c r="D210" s="33">
        <v>36.4</v>
      </c>
      <c r="E210" s="34" t="s">
        <v>35</v>
      </c>
      <c r="F210" s="14"/>
      <c r="G210" s="14">
        <v>476</v>
      </c>
      <c r="H210" s="14">
        <v>135</v>
      </c>
      <c r="I210" s="14">
        <v>27</v>
      </c>
      <c r="J210" s="14">
        <v>0</v>
      </c>
      <c r="K210" s="14">
        <v>78</v>
      </c>
      <c r="L210" s="14">
        <v>31</v>
      </c>
      <c r="M210" s="14">
        <v>86</v>
      </c>
      <c r="N210" s="25">
        <v>0.283613445378</v>
      </c>
      <c r="O210" s="14">
        <v>0</v>
      </c>
      <c r="P210" s="123" t="s">
        <v>58</v>
      </c>
    </row>
    <row r="211" spans="1:16" ht="12.75">
      <c r="A211" s="147" t="s">
        <v>206</v>
      </c>
      <c r="B211" s="97">
        <f>(B207+B209+B210)/3</f>
        <v>44.333333333333336</v>
      </c>
      <c r="C211" s="148" t="s">
        <v>69</v>
      </c>
      <c r="D211" s="148">
        <v>36.4</v>
      </c>
      <c r="E211" s="149" t="s">
        <v>35</v>
      </c>
      <c r="F211" s="14"/>
      <c r="G211" s="91">
        <f>(G208*0.85+G209*1.15+G210)/3</f>
        <v>438.6666666666667</v>
      </c>
      <c r="H211" s="91">
        <f>(H208*0.85+H209*1.15+H210)/3</f>
        <v>123.44999999999999</v>
      </c>
      <c r="I211" s="91">
        <f>(I208*0.85+I209*1.15+I210)/3</f>
        <v>25.849999999999998</v>
      </c>
      <c r="J211" s="91">
        <f>(J208*0.85+J209*1.15+J210)/3</f>
        <v>0</v>
      </c>
      <c r="K211" s="91">
        <f>(K207+K208*0.85+K209*1.15+K210)/4</f>
        <v>72.125</v>
      </c>
      <c r="L211" s="91">
        <f>(L207+L208*0.85+L209*1.15+L210)/4</f>
        <v>28.674999999999997</v>
      </c>
      <c r="M211" s="91">
        <f>(M207+M208*0.85+M209*1.15+M210)/4</f>
        <v>80.425</v>
      </c>
      <c r="N211" s="93">
        <f>(N207+N208*0.85+N209*1.15+N210)/4</f>
        <v>0.278498317906179</v>
      </c>
      <c r="O211" s="91">
        <f>(O207+O208*0.85+O209*1.15+O210)/4</f>
        <v>0.425</v>
      </c>
      <c r="P211" s="126"/>
    </row>
    <row r="212" spans="1:16" ht="12.75">
      <c r="A212" s="1" t="s">
        <v>198</v>
      </c>
      <c r="B212" s="3">
        <v>44</v>
      </c>
      <c r="C212" s="2" t="s">
        <v>32</v>
      </c>
      <c r="D212" s="2">
        <v>28.6</v>
      </c>
      <c r="E212" s="3" t="s">
        <v>35</v>
      </c>
      <c r="F212" s="103"/>
      <c r="G212" s="3" t="s">
        <v>90</v>
      </c>
      <c r="H212" s="3" t="s">
        <v>90</v>
      </c>
      <c r="I212" s="3" t="s">
        <v>90</v>
      </c>
      <c r="J212" s="3" t="s">
        <v>90</v>
      </c>
      <c r="K212" s="3">
        <v>82</v>
      </c>
      <c r="L212" s="3">
        <v>14</v>
      </c>
      <c r="M212" s="3">
        <v>66</v>
      </c>
      <c r="N212" s="23">
        <v>0.28</v>
      </c>
      <c r="O212" s="3">
        <v>17</v>
      </c>
      <c r="P212" s="123" t="s">
        <v>51</v>
      </c>
    </row>
    <row r="213" spans="1:16" ht="12.75">
      <c r="A213" s="1" t="s">
        <v>198</v>
      </c>
      <c r="B213" s="3" t="s">
        <v>90</v>
      </c>
      <c r="C213" s="2" t="s">
        <v>32</v>
      </c>
      <c r="D213" s="2">
        <v>28.6</v>
      </c>
      <c r="E213" s="3" t="s">
        <v>35</v>
      </c>
      <c r="F213" s="103"/>
      <c r="G213" s="14">
        <v>603</v>
      </c>
      <c r="H213" s="3">
        <v>171</v>
      </c>
      <c r="I213" s="3">
        <v>36</v>
      </c>
      <c r="J213" s="3">
        <v>3</v>
      </c>
      <c r="K213" s="3">
        <v>95</v>
      </c>
      <c r="L213" s="3">
        <v>21</v>
      </c>
      <c r="M213" s="3">
        <v>78</v>
      </c>
      <c r="N213" s="26">
        <f>H213/G213</f>
        <v>0.2835820895522388</v>
      </c>
      <c r="O213" s="3">
        <v>21</v>
      </c>
      <c r="P213" s="123" t="s">
        <v>56</v>
      </c>
    </row>
    <row r="214" spans="1:16" ht="12.75">
      <c r="A214" s="1" t="s">
        <v>198</v>
      </c>
      <c r="B214" s="3">
        <v>44</v>
      </c>
      <c r="C214" s="2" t="s">
        <v>32</v>
      </c>
      <c r="D214" s="2">
        <v>28.6</v>
      </c>
      <c r="E214" s="3" t="s">
        <v>35</v>
      </c>
      <c r="F214" s="103"/>
      <c r="G214" s="14">
        <v>525</v>
      </c>
      <c r="H214" s="3">
        <v>151</v>
      </c>
      <c r="I214" s="3">
        <v>33</v>
      </c>
      <c r="J214" s="3">
        <v>3</v>
      </c>
      <c r="K214" s="3">
        <v>80</v>
      </c>
      <c r="L214" s="3">
        <v>14</v>
      </c>
      <c r="M214" s="3">
        <v>72</v>
      </c>
      <c r="N214" s="26">
        <f>H214/G214</f>
        <v>0.2876190476190476</v>
      </c>
      <c r="O214" s="3">
        <v>14</v>
      </c>
      <c r="P214" s="123" t="s">
        <v>57</v>
      </c>
    </row>
    <row r="215" spans="1:16" ht="12.75">
      <c r="A215" s="1" t="s">
        <v>198</v>
      </c>
      <c r="B215" s="3">
        <v>46</v>
      </c>
      <c r="C215" s="2" t="s">
        <v>32</v>
      </c>
      <c r="D215" s="2">
        <v>28.6</v>
      </c>
      <c r="E215" s="3" t="s">
        <v>35</v>
      </c>
      <c r="F215" s="103"/>
      <c r="G215" s="14">
        <v>632</v>
      </c>
      <c r="H215" s="3">
        <v>169</v>
      </c>
      <c r="I215" s="3">
        <v>34</v>
      </c>
      <c r="J215" s="3">
        <v>4</v>
      </c>
      <c r="K215" s="3">
        <v>88</v>
      </c>
      <c r="L215" s="3">
        <v>16</v>
      </c>
      <c r="M215" s="3">
        <v>76</v>
      </c>
      <c r="N215" s="23">
        <v>0.267405063291</v>
      </c>
      <c r="O215" s="3">
        <v>18</v>
      </c>
      <c r="P215" s="123" t="s">
        <v>58</v>
      </c>
    </row>
    <row r="216" spans="1:16" ht="12.75">
      <c r="A216" s="136" t="s">
        <v>198</v>
      </c>
      <c r="B216" s="97">
        <f>(B212+B214+B215)/3</f>
        <v>44.666666666666664</v>
      </c>
      <c r="C216" s="137" t="s">
        <v>32</v>
      </c>
      <c r="D216" s="137">
        <v>28.6</v>
      </c>
      <c r="E216" s="135" t="s">
        <v>35</v>
      </c>
      <c r="F216" s="103"/>
      <c r="G216" s="91">
        <f>(G213*0.85+G214*1.15+G215)/3</f>
        <v>582.7666666666667</v>
      </c>
      <c r="H216" s="91">
        <f>(H213*0.85+H214*1.15+H215)/3</f>
        <v>162.66666666666666</v>
      </c>
      <c r="I216" s="91">
        <f>(I213*0.85+I214*1.15+I215)/3</f>
        <v>34.18333333333333</v>
      </c>
      <c r="J216" s="91">
        <f>(J213*0.85+J214*1.15+J215)/3</f>
        <v>3.3333333333333335</v>
      </c>
      <c r="K216" s="91">
        <f>(K212+K213*0.85+K214*1.15+K215)/4</f>
        <v>85.6875</v>
      </c>
      <c r="L216" s="91">
        <f>(L212+L213*0.85+L214*1.15+L215)/4</f>
        <v>15.987499999999999</v>
      </c>
      <c r="M216" s="91">
        <f>(M212+M213*0.85+M214*1.15+M215)/4</f>
        <v>72.775</v>
      </c>
      <c r="N216" s="93">
        <f>(N212+N213*0.85+N214*1.15+N215)/4</f>
        <v>0.27980293604307693</v>
      </c>
      <c r="O216" s="91">
        <f>(O212+O213*0.85+O214*1.15+O215)/4</f>
        <v>17.237499999999997</v>
      </c>
      <c r="P216" s="126"/>
    </row>
    <row r="217" spans="1:16" ht="12.75">
      <c r="A217" s="1" t="s">
        <v>192</v>
      </c>
      <c r="B217" s="3">
        <v>38</v>
      </c>
      <c r="C217" s="2" t="s">
        <v>23</v>
      </c>
      <c r="D217" s="2">
        <v>32.2</v>
      </c>
      <c r="E217" s="3" t="s">
        <v>35</v>
      </c>
      <c r="F217" s="103"/>
      <c r="G217" s="3" t="s">
        <v>90</v>
      </c>
      <c r="H217" s="3" t="s">
        <v>90</v>
      </c>
      <c r="I217" s="3" t="s">
        <v>90</v>
      </c>
      <c r="J217" s="3" t="s">
        <v>90</v>
      </c>
      <c r="K217" s="3">
        <v>75</v>
      </c>
      <c r="L217" s="3">
        <v>27</v>
      </c>
      <c r="M217" s="3">
        <v>85</v>
      </c>
      <c r="N217" s="23">
        <v>0.27</v>
      </c>
      <c r="O217" s="3">
        <v>7</v>
      </c>
      <c r="P217" s="123" t="s">
        <v>51</v>
      </c>
    </row>
    <row r="218" spans="1:16" ht="12.75">
      <c r="A218" s="1" t="s">
        <v>192</v>
      </c>
      <c r="B218" s="3" t="s">
        <v>90</v>
      </c>
      <c r="C218" s="2" t="s">
        <v>23</v>
      </c>
      <c r="D218" s="2">
        <v>32.2</v>
      </c>
      <c r="E218" s="3" t="s">
        <v>35</v>
      </c>
      <c r="F218" s="103"/>
      <c r="G218" s="14">
        <v>525</v>
      </c>
      <c r="H218" s="3">
        <v>142</v>
      </c>
      <c r="I218" s="3">
        <v>27</v>
      </c>
      <c r="J218" s="3">
        <v>2</v>
      </c>
      <c r="K218" s="3">
        <v>79</v>
      </c>
      <c r="L218" s="3">
        <v>28</v>
      </c>
      <c r="M218" s="3">
        <v>94</v>
      </c>
      <c r="N218" s="26">
        <f>H218/G218</f>
        <v>0.2704761904761905</v>
      </c>
      <c r="O218" s="3">
        <v>8</v>
      </c>
      <c r="P218" s="123" t="s">
        <v>56</v>
      </c>
    </row>
    <row r="219" spans="1:16" ht="12.75">
      <c r="A219" s="1" t="s">
        <v>192</v>
      </c>
      <c r="B219" s="3">
        <v>48</v>
      </c>
      <c r="C219" s="2" t="s">
        <v>23</v>
      </c>
      <c r="D219" s="2">
        <v>32.2</v>
      </c>
      <c r="E219" s="3" t="s">
        <v>35</v>
      </c>
      <c r="F219" s="103"/>
      <c r="G219" s="14">
        <v>495</v>
      </c>
      <c r="H219" s="3">
        <v>131</v>
      </c>
      <c r="I219" s="3">
        <v>26</v>
      </c>
      <c r="J219" s="3">
        <v>2</v>
      </c>
      <c r="K219" s="3">
        <v>71</v>
      </c>
      <c r="L219" s="3">
        <v>26</v>
      </c>
      <c r="M219" s="3">
        <v>79</v>
      </c>
      <c r="N219" s="26">
        <f>H219/G219</f>
        <v>0.26464646464646463</v>
      </c>
      <c r="O219" s="3">
        <v>7</v>
      </c>
      <c r="P219" s="123" t="s">
        <v>57</v>
      </c>
    </row>
    <row r="220" spans="1:16" ht="12.75">
      <c r="A220" s="1" t="s">
        <v>192</v>
      </c>
      <c r="B220" s="3">
        <v>52</v>
      </c>
      <c r="C220" s="2" t="s">
        <v>23</v>
      </c>
      <c r="D220" s="2">
        <v>32.2</v>
      </c>
      <c r="E220" s="3" t="s">
        <v>35</v>
      </c>
      <c r="F220" s="103"/>
      <c r="G220" s="14">
        <v>505</v>
      </c>
      <c r="H220" s="3">
        <v>139</v>
      </c>
      <c r="I220" s="3">
        <v>29</v>
      </c>
      <c r="J220" s="3">
        <v>2</v>
      </c>
      <c r="K220" s="3">
        <v>69</v>
      </c>
      <c r="L220" s="3">
        <v>26</v>
      </c>
      <c r="M220" s="3">
        <v>77</v>
      </c>
      <c r="N220" s="23">
        <v>0.27524752475248</v>
      </c>
      <c r="O220" s="3">
        <v>6</v>
      </c>
      <c r="P220" s="123" t="s">
        <v>58</v>
      </c>
    </row>
    <row r="221" spans="1:16" ht="12.75">
      <c r="A221" s="136" t="s">
        <v>192</v>
      </c>
      <c r="B221" s="97">
        <f>(B217+B219+B220)/3</f>
        <v>46</v>
      </c>
      <c r="C221" s="137" t="s">
        <v>23</v>
      </c>
      <c r="D221" s="137">
        <v>32.2</v>
      </c>
      <c r="E221" s="135" t="s">
        <v>35</v>
      </c>
      <c r="F221" s="103"/>
      <c r="G221" s="91">
        <f>(G218*0.85+G219*1.15+G220)/3</f>
        <v>506.8333333333333</v>
      </c>
      <c r="H221" s="91">
        <f>(H218*0.85+H219*1.15+H220)/3</f>
        <v>136.78333333333333</v>
      </c>
      <c r="I221" s="91">
        <f>(I218*0.85+I219*1.15+I220)/3</f>
        <v>27.28333333333333</v>
      </c>
      <c r="J221" s="91">
        <f>(J218*0.85+J219*1.15+J220)/3</f>
        <v>2</v>
      </c>
      <c r="K221" s="91">
        <f>(K217+K218*0.85+K219*1.15+K220)/4</f>
        <v>73.19999999999999</v>
      </c>
      <c r="L221" s="91">
        <f>(L217+L218*0.85+L219*1.15+L220)/4</f>
        <v>26.674999999999997</v>
      </c>
      <c r="M221" s="91">
        <f>(M217+M218*0.85+M219*1.15+M220)/4</f>
        <v>83.1875</v>
      </c>
      <c r="N221" s="93">
        <f>(N217+N218*0.85+N219*1.15+N220)/4</f>
        <v>0.26987393025016904</v>
      </c>
      <c r="O221" s="91">
        <f>(O217+O218*0.85+O219*1.15+O220)/4</f>
        <v>6.9625</v>
      </c>
      <c r="P221" s="126"/>
    </row>
    <row r="222" spans="1:16" ht="12.75">
      <c r="A222" s="1" t="s">
        <v>202</v>
      </c>
      <c r="B222" s="3">
        <v>48</v>
      </c>
      <c r="C222" s="2" t="s">
        <v>25</v>
      </c>
      <c r="D222" s="2">
        <v>28</v>
      </c>
      <c r="E222" s="3" t="s">
        <v>35</v>
      </c>
      <c r="F222" s="103"/>
      <c r="G222" s="3" t="s">
        <v>90</v>
      </c>
      <c r="H222" s="3" t="s">
        <v>90</v>
      </c>
      <c r="I222" s="3" t="s">
        <v>90</v>
      </c>
      <c r="J222" s="3" t="s">
        <v>90</v>
      </c>
      <c r="K222" s="3">
        <v>69</v>
      </c>
      <c r="L222" s="3">
        <v>18</v>
      </c>
      <c r="M222" s="3">
        <v>65</v>
      </c>
      <c r="N222" s="23">
        <v>0.284</v>
      </c>
      <c r="O222" s="3">
        <v>12</v>
      </c>
      <c r="P222" s="123" t="s">
        <v>51</v>
      </c>
    </row>
    <row r="223" spans="1:16" ht="12.75">
      <c r="A223" s="1" t="s">
        <v>202</v>
      </c>
      <c r="B223" s="3" t="s">
        <v>90</v>
      </c>
      <c r="C223" s="2" t="s">
        <v>25</v>
      </c>
      <c r="D223" s="2">
        <v>28</v>
      </c>
      <c r="E223" s="3" t="s">
        <v>35</v>
      </c>
      <c r="F223" s="103"/>
      <c r="G223" s="14">
        <v>449</v>
      </c>
      <c r="H223" s="3">
        <v>125</v>
      </c>
      <c r="I223" s="3">
        <v>24</v>
      </c>
      <c r="J223" s="3">
        <v>2</v>
      </c>
      <c r="K223" s="3">
        <v>68</v>
      </c>
      <c r="L223" s="3">
        <v>17</v>
      </c>
      <c r="M223" s="3">
        <v>60</v>
      </c>
      <c r="N223" s="26">
        <f>H223/G223</f>
        <v>0.27839643652561247</v>
      </c>
      <c r="O223" s="3">
        <v>9</v>
      </c>
      <c r="P223" s="123" t="s">
        <v>56</v>
      </c>
    </row>
    <row r="224" spans="1:16" ht="12.75">
      <c r="A224" s="1" t="s">
        <v>202</v>
      </c>
      <c r="B224" s="3">
        <v>54</v>
      </c>
      <c r="C224" s="2" t="s">
        <v>25</v>
      </c>
      <c r="D224" s="2">
        <v>28</v>
      </c>
      <c r="E224" s="3" t="s">
        <v>35</v>
      </c>
      <c r="F224" s="103"/>
      <c r="G224" s="14">
        <v>416</v>
      </c>
      <c r="H224" s="3">
        <v>124</v>
      </c>
      <c r="I224" s="3">
        <v>27</v>
      </c>
      <c r="J224" s="3">
        <v>1</v>
      </c>
      <c r="K224" s="3">
        <v>70</v>
      </c>
      <c r="L224" s="3">
        <v>14</v>
      </c>
      <c r="M224" s="3">
        <v>70</v>
      </c>
      <c r="N224" s="26">
        <f>H224/G224</f>
        <v>0.2980769230769231</v>
      </c>
      <c r="O224" s="3">
        <v>12</v>
      </c>
      <c r="P224" s="123" t="s">
        <v>57</v>
      </c>
    </row>
    <row r="225" spans="1:16" ht="12.75">
      <c r="A225" s="1" t="s">
        <v>202</v>
      </c>
      <c r="B225" s="3">
        <v>38</v>
      </c>
      <c r="C225" s="2" t="s">
        <v>25</v>
      </c>
      <c r="D225" s="2">
        <v>28</v>
      </c>
      <c r="E225" s="3" t="s">
        <v>35</v>
      </c>
      <c r="F225" s="103"/>
      <c r="G225" s="14">
        <v>515</v>
      </c>
      <c r="H225" s="3">
        <v>142</v>
      </c>
      <c r="I225" s="3">
        <v>26</v>
      </c>
      <c r="J225" s="3">
        <v>2</v>
      </c>
      <c r="K225" s="3">
        <v>81</v>
      </c>
      <c r="L225" s="3">
        <v>23</v>
      </c>
      <c r="M225" s="3">
        <v>86</v>
      </c>
      <c r="N225" s="23">
        <v>0.27572815534</v>
      </c>
      <c r="O225" s="3">
        <v>10</v>
      </c>
      <c r="P225" s="123" t="s">
        <v>58</v>
      </c>
    </row>
    <row r="226" spans="1:16" ht="12.75">
      <c r="A226" s="136" t="s">
        <v>202</v>
      </c>
      <c r="B226" s="97">
        <f>(B222+B224+B225)/3</f>
        <v>46.666666666666664</v>
      </c>
      <c r="C226" s="137" t="s">
        <v>25</v>
      </c>
      <c r="D226" s="137">
        <v>28</v>
      </c>
      <c r="E226" s="135" t="s">
        <v>35</v>
      </c>
      <c r="F226" s="103"/>
      <c r="G226" s="91">
        <f>(G223*0.85+G224*1.15+G225)/3</f>
        <v>458.34999999999997</v>
      </c>
      <c r="H226" s="91">
        <f>(H223*0.85+H224*1.15+H225)/3</f>
        <v>130.28333333333333</v>
      </c>
      <c r="I226" s="91">
        <f>(I223*0.85+I224*1.15+I225)/3</f>
        <v>25.816666666666663</v>
      </c>
      <c r="J226" s="91">
        <f>(J223*0.85+J224*1.15+J225)/3</f>
        <v>1.6166666666666665</v>
      </c>
      <c r="K226" s="91">
        <f>(K222+K223*0.85+K224*1.15+K225)/4</f>
        <v>72.075</v>
      </c>
      <c r="L226" s="91">
        <f>(L222+L223*0.85+L224*1.15+L225)/4</f>
        <v>17.8875</v>
      </c>
      <c r="M226" s="91">
        <f>(M222+M223*0.85+M224*1.15+M225)/4</f>
        <v>70.625</v>
      </c>
      <c r="N226" s="93">
        <f>(N222+N223*0.85+N224*1.15+N225)/4</f>
        <v>0.284788396981308</v>
      </c>
      <c r="O226" s="91">
        <f>(O222+O223*0.85+O224*1.15+O225)/4</f>
        <v>10.862499999999999</v>
      </c>
      <c r="P226" s="126"/>
    </row>
    <row r="227" spans="1:16" ht="12.75">
      <c r="A227" s="1" t="s">
        <v>201</v>
      </c>
      <c r="B227" s="7">
        <v>47</v>
      </c>
      <c r="C227" s="2" t="s">
        <v>17</v>
      </c>
      <c r="D227" s="2">
        <v>28.2</v>
      </c>
      <c r="E227" s="3" t="s">
        <v>35</v>
      </c>
      <c r="F227" s="103"/>
      <c r="G227" s="3" t="s">
        <v>90</v>
      </c>
      <c r="H227" s="3" t="s">
        <v>90</v>
      </c>
      <c r="I227" s="3" t="s">
        <v>90</v>
      </c>
      <c r="J227" s="3" t="s">
        <v>90</v>
      </c>
      <c r="K227" s="3">
        <v>74</v>
      </c>
      <c r="L227" s="3">
        <v>27</v>
      </c>
      <c r="M227" s="3">
        <v>77</v>
      </c>
      <c r="N227" s="23">
        <v>0.268</v>
      </c>
      <c r="O227" s="3">
        <v>2</v>
      </c>
      <c r="P227" s="123" t="s">
        <v>51</v>
      </c>
    </row>
    <row r="228" spans="1:16" ht="12.75">
      <c r="A228" s="1" t="s">
        <v>201</v>
      </c>
      <c r="B228" s="7" t="s">
        <v>90</v>
      </c>
      <c r="C228" s="2" t="s">
        <v>17</v>
      </c>
      <c r="D228" s="2">
        <v>28.2</v>
      </c>
      <c r="E228" s="3" t="s">
        <v>35</v>
      </c>
      <c r="F228" s="103"/>
      <c r="G228" s="14">
        <v>507</v>
      </c>
      <c r="H228" s="3">
        <v>138</v>
      </c>
      <c r="I228" s="3">
        <v>32</v>
      </c>
      <c r="J228" s="3">
        <v>2</v>
      </c>
      <c r="K228" s="3">
        <v>70</v>
      </c>
      <c r="L228" s="3">
        <v>24</v>
      </c>
      <c r="M228" s="3">
        <v>72</v>
      </c>
      <c r="N228" s="26">
        <f>H228/G228</f>
        <v>0.27218934911242604</v>
      </c>
      <c r="O228" s="3">
        <v>3</v>
      </c>
      <c r="P228" s="123" t="s">
        <v>56</v>
      </c>
    </row>
    <row r="229" spans="1:16" ht="12.75">
      <c r="A229" s="1" t="s">
        <v>201</v>
      </c>
      <c r="B229" s="7">
        <v>51</v>
      </c>
      <c r="C229" s="2" t="s">
        <v>17</v>
      </c>
      <c r="D229" s="2">
        <v>28.2</v>
      </c>
      <c r="E229" s="3" t="s">
        <v>35</v>
      </c>
      <c r="F229" s="103"/>
      <c r="G229" s="14">
        <v>508</v>
      </c>
      <c r="H229" s="3">
        <v>134</v>
      </c>
      <c r="I229" s="3">
        <v>31</v>
      </c>
      <c r="J229" s="3">
        <v>2</v>
      </c>
      <c r="K229" s="3">
        <v>67</v>
      </c>
      <c r="L229" s="3">
        <v>24</v>
      </c>
      <c r="M229" s="3">
        <v>79</v>
      </c>
      <c r="N229" s="26">
        <f>H229/G229</f>
        <v>0.2637795275590551</v>
      </c>
      <c r="O229" s="3">
        <v>3</v>
      </c>
      <c r="P229" s="123" t="s">
        <v>57</v>
      </c>
    </row>
    <row r="230" spans="1:16" ht="12.75">
      <c r="A230" s="1" t="s">
        <v>201</v>
      </c>
      <c r="B230" s="7">
        <v>60</v>
      </c>
      <c r="C230" s="2" t="s">
        <v>17</v>
      </c>
      <c r="D230" s="2">
        <v>28.2</v>
      </c>
      <c r="E230" s="3" t="s">
        <v>35</v>
      </c>
      <c r="F230" s="103"/>
      <c r="G230" s="14">
        <v>496</v>
      </c>
      <c r="H230" s="3">
        <v>137</v>
      </c>
      <c r="I230" s="3">
        <v>30</v>
      </c>
      <c r="J230" s="3">
        <v>3</v>
      </c>
      <c r="K230" s="3">
        <v>70</v>
      </c>
      <c r="L230" s="3">
        <v>26</v>
      </c>
      <c r="M230" s="3">
        <v>68</v>
      </c>
      <c r="N230" s="23">
        <v>0.276209677419</v>
      </c>
      <c r="O230" s="3">
        <v>3</v>
      </c>
      <c r="P230" s="123" t="s">
        <v>58</v>
      </c>
    </row>
    <row r="231" spans="1:16" ht="12.75">
      <c r="A231" s="136" t="s">
        <v>201</v>
      </c>
      <c r="B231" s="97">
        <f>(B227+B229+B230)/3</f>
        <v>52.666666666666664</v>
      </c>
      <c r="C231" s="137" t="s">
        <v>17</v>
      </c>
      <c r="D231" s="137">
        <v>28.2</v>
      </c>
      <c r="E231" s="135" t="s">
        <v>35</v>
      </c>
      <c r="F231" s="103"/>
      <c r="G231" s="91">
        <f>(G228*0.85+G229*1.15+G230)/3</f>
        <v>503.71666666666664</v>
      </c>
      <c r="H231" s="91">
        <f>(H228*0.85+H229*1.15+H230)/3</f>
        <v>136.13333333333333</v>
      </c>
      <c r="I231" s="91">
        <f>(I228*0.85+I229*1.15+I230)/3</f>
        <v>30.95</v>
      </c>
      <c r="J231" s="91">
        <f>(J228*0.85+J229*1.15+J230)/3</f>
        <v>2.3333333333333335</v>
      </c>
      <c r="K231" s="91">
        <f>(K227+K228*0.85+K229*1.15+K230)/4</f>
        <v>70.1375</v>
      </c>
      <c r="L231" s="91">
        <f>(L227+L228*0.85+L229*1.15+L230)/4</f>
        <v>25.25</v>
      </c>
      <c r="M231" s="91">
        <f>(M227+M228*0.85+M229*1.15+M230)/4</f>
        <v>74.26249999999999</v>
      </c>
      <c r="N231" s="93">
        <f>(N227+N228*0.85+N229*1.15+N230)/4</f>
        <v>0.2697292702143689</v>
      </c>
      <c r="O231" s="91">
        <f>(O227+O228*0.85+O229*1.15+O230)/4</f>
        <v>2.75</v>
      </c>
      <c r="P231" s="126"/>
    </row>
    <row r="232" spans="1:16" ht="12.75">
      <c r="A232" s="71" t="s">
        <v>207</v>
      </c>
      <c r="B232" s="34">
        <v>57</v>
      </c>
      <c r="C232" s="33" t="s">
        <v>25</v>
      </c>
      <c r="D232" s="33">
        <v>30.4</v>
      </c>
      <c r="E232" s="34" t="s">
        <v>35</v>
      </c>
      <c r="F232" s="14"/>
      <c r="G232" s="3" t="s">
        <v>90</v>
      </c>
      <c r="H232" s="3" t="s">
        <v>90</v>
      </c>
      <c r="I232" s="3" t="s">
        <v>90</v>
      </c>
      <c r="J232" s="3" t="s">
        <v>90</v>
      </c>
      <c r="K232" s="14">
        <v>77</v>
      </c>
      <c r="L232" s="14">
        <v>15</v>
      </c>
      <c r="M232" s="14">
        <v>73</v>
      </c>
      <c r="N232" s="25">
        <v>0.286</v>
      </c>
      <c r="O232" s="14">
        <v>6</v>
      </c>
      <c r="P232" s="123" t="s">
        <v>51</v>
      </c>
    </row>
    <row r="233" spans="1:16" ht="12.75">
      <c r="A233" s="71" t="s">
        <v>207</v>
      </c>
      <c r="B233" s="34" t="s">
        <v>90</v>
      </c>
      <c r="C233" s="33" t="s">
        <v>25</v>
      </c>
      <c r="D233" s="33">
        <v>30.4</v>
      </c>
      <c r="E233" s="34" t="s">
        <v>35</v>
      </c>
      <c r="F233" s="103"/>
      <c r="G233" s="124">
        <v>541</v>
      </c>
      <c r="H233" s="124">
        <v>154</v>
      </c>
      <c r="I233" s="124">
        <v>31</v>
      </c>
      <c r="J233" s="124">
        <v>2</v>
      </c>
      <c r="K233" s="124">
        <v>70</v>
      </c>
      <c r="L233" s="124">
        <v>12</v>
      </c>
      <c r="M233" s="124">
        <v>66</v>
      </c>
      <c r="N233" s="26">
        <f>H233/G233</f>
        <v>0.2846580406654344</v>
      </c>
      <c r="O233" s="124">
        <v>5</v>
      </c>
      <c r="P233" s="123" t="s">
        <v>56</v>
      </c>
    </row>
    <row r="234" spans="1:16" ht="12.75">
      <c r="A234" s="71" t="s">
        <v>207</v>
      </c>
      <c r="B234" s="34">
        <v>33</v>
      </c>
      <c r="C234" s="33" t="s">
        <v>25</v>
      </c>
      <c r="D234" s="33">
        <v>30.4</v>
      </c>
      <c r="E234" s="34" t="s">
        <v>35</v>
      </c>
      <c r="F234" s="103"/>
      <c r="G234" s="124">
        <v>590</v>
      </c>
      <c r="H234" s="124">
        <v>174</v>
      </c>
      <c r="I234" s="124">
        <v>35</v>
      </c>
      <c r="J234" s="124">
        <v>2</v>
      </c>
      <c r="K234" s="124">
        <v>73</v>
      </c>
      <c r="L234" s="124">
        <v>14</v>
      </c>
      <c r="M234" s="124">
        <v>78</v>
      </c>
      <c r="N234" s="26">
        <f>H234/G234</f>
        <v>0.29491525423728815</v>
      </c>
      <c r="O234" s="124">
        <v>6</v>
      </c>
      <c r="P234" s="123" t="s">
        <v>57</v>
      </c>
    </row>
    <row r="235" spans="1:16" ht="12.75">
      <c r="A235" s="71" t="s">
        <v>207</v>
      </c>
      <c r="B235" s="34">
        <v>68</v>
      </c>
      <c r="C235" s="33" t="s">
        <v>25</v>
      </c>
      <c r="D235" s="33">
        <v>30.4</v>
      </c>
      <c r="E235" s="34" t="s">
        <v>35</v>
      </c>
      <c r="F235" s="103"/>
      <c r="G235" s="124">
        <v>538</v>
      </c>
      <c r="H235" s="124">
        <v>150</v>
      </c>
      <c r="I235" s="124">
        <v>30</v>
      </c>
      <c r="J235" s="124">
        <v>1</v>
      </c>
      <c r="K235" s="124">
        <v>65</v>
      </c>
      <c r="L235" s="124">
        <v>13</v>
      </c>
      <c r="M235" s="124">
        <v>78</v>
      </c>
      <c r="N235" s="128">
        <v>0.27881040892193</v>
      </c>
      <c r="O235" s="124">
        <v>5</v>
      </c>
      <c r="P235" s="123" t="s">
        <v>58</v>
      </c>
    </row>
    <row r="236" spans="1:16" ht="12.75">
      <c r="A236" s="147" t="s">
        <v>207</v>
      </c>
      <c r="B236" s="97">
        <f>(B232+B234+B235)/3</f>
        <v>52.666666666666664</v>
      </c>
      <c r="C236" s="148" t="s">
        <v>25</v>
      </c>
      <c r="D236" s="148">
        <v>30.4</v>
      </c>
      <c r="E236" s="149" t="s">
        <v>35</v>
      </c>
      <c r="F236" s="103"/>
      <c r="G236" s="91">
        <f>(G233*0.85+G234*1.15+G235)/3</f>
        <v>558.7833333333333</v>
      </c>
      <c r="H236" s="91">
        <f>(H233*0.85+H234*1.15+H235)/3</f>
        <v>160.33333333333334</v>
      </c>
      <c r="I236" s="91">
        <f>(I233*0.85+I234*1.15+I235)/3</f>
        <v>32.199999999999996</v>
      </c>
      <c r="J236" s="91">
        <f>(J233*0.85+J234*1.15+J235)/3</f>
        <v>1.6666666666666667</v>
      </c>
      <c r="K236" s="91">
        <f>(K232+K233*0.85+K234*1.15+K235)/4</f>
        <v>71.3625</v>
      </c>
      <c r="L236" s="91">
        <f>(L232+L233*0.85+L234*1.15+L235)/4</f>
        <v>13.575</v>
      </c>
      <c r="M236" s="91">
        <f>(M232+M233*0.85+M234*1.15+M235)/4</f>
        <v>74.19999999999999</v>
      </c>
      <c r="N236" s="93">
        <f>(N232+N233*0.85+N234*1.15+N235)/4</f>
        <v>0.28648057146510764</v>
      </c>
      <c r="O236" s="91">
        <f>(O232+O233*0.85+O234*1.15+O235)/4</f>
        <v>5.5375</v>
      </c>
      <c r="P236" s="126"/>
    </row>
    <row r="237" spans="1:16" ht="12.75">
      <c r="A237" s="18" t="s">
        <v>186</v>
      </c>
      <c r="B237" s="14">
        <v>30</v>
      </c>
      <c r="C237" s="20" t="s">
        <v>34</v>
      </c>
      <c r="D237" s="20">
        <v>22.2</v>
      </c>
      <c r="E237" s="14" t="s">
        <v>35</v>
      </c>
      <c r="F237" s="14"/>
      <c r="G237" s="3" t="s">
        <v>90</v>
      </c>
      <c r="H237" s="3" t="s">
        <v>90</v>
      </c>
      <c r="I237" s="3" t="s">
        <v>90</v>
      </c>
      <c r="J237" s="3" t="s">
        <v>90</v>
      </c>
      <c r="K237" s="14">
        <v>75</v>
      </c>
      <c r="L237" s="14">
        <v>21</v>
      </c>
      <c r="M237" s="14">
        <v>80</v>
      </c>
      <c r="N237" s="25">
        <v>0.291</v>
      </c>
      <c r="O237" s="14">
        <v>14</v>
      </c>
      <c r="P237" s="123" t="s">
        <v>51</v>
      </c>
    </row>
    <row r="238" spans="1:16" ht="12.75">
      <c r="A238" s="18" t="s">
        <v>186</v>
      </c>
      <c r="B238" s="14" t="s">
        <v>90</v>
      </c>
      <c r="C238" s="20" t="s">
        <v>34</v>
      </c>
      <c r="D238" s="20">
        <v>22.2</v>
      </c>
      <c r="E238" s="14" t="s">
        <v>35</v>
      </c>
      <c r="F238" s="14"/>
      <c r="G238" s="3">
        <v>524</v>
      </c>
      <c r="H238" s="3">
        <v>144</v>
      </c>
      <c r="I238" s="3">
        <v>30</v>
      </c>
      <c r="J238" s="3">
        <v>1</v>
      </c>
      <c r="K238" s="14">
        <v>79</v>
      </c>
      <c r="L238" s="14">
        <v>21</v>
      </c>
      <c r="M238" s="14">
        <v>72</v>
      </c>
      <c r="N238" s="26">
        <f>H238/G238</f>
        <v>0.2748091603053435</v>
      </c>
      <c r="O238" s="14">
        <v>14</v>
      </c>
      <c r="P238" s="123" t="s">
        <v>56</v>
      </c>
    </row>
    <row r="239" spans="1:16" ht="12.75">
      <c r="A239" s="18" t="s">
        <v>186</v>
      </c>
      <c r="B239" s="14">
        <v>96</v>
      </c>
      <c r="C239" s="20" t="s">
        <v>34</v>
      </c>
      <c r="D239" s="20">
        <v>22.2</v>
      </c>
      <c r="E239" s="14" t="s">
        <v>35</v>
      </c>
      <c r="F239" s="14"/>
      <c r="G239" s="124">
        <v>387</v>
      </c>
      <c r="H239" s="14">
        <v>103</v>
      </c>
      <c r="I239" s="14">
        <v>18</v>
      </c>
      <c r="J239" s="14">
        <v>1</v>
      </c>
      <c r="K239" s="14">
        <v>68</v>
      </c>
      <c r="L239" s="14">
        <v>15</v>
      </c>
      <c r="M239" s="14">
        <v>58</v>
      </c>
      <c r="N239" s="26">
        <f>H239/G239</f>
        <v>0.2661498708010336</v>
      </c>
      <c r="O239" s="14">
        <v>15</v>
      </c>
      <c r="P239" s="123" t="s">
        <v>57</v>
      </c>
    </row>
    <row r="240" spans="1:16" ht="12.75">
      <c r="A240" s="18" t="s">
        <v>186</v>
      </c>
      <c r="B240" s="14">
        <v>33</v>
      </c>
      <c r="C240" s="20" t="s">
        <v>34</v>
      </c>
      <c r="D240" s="20">
        <v>22.2</v>
      </c>
      <c r="E240" s="14" t="s">
        <v>35</v>
      </c>
      <c r="F240" s="14"/>
      <c r="G240" s="124">
        <v>539</v>
      </c>
      <c r="H240" s="14">
        <v>143</v>
      </c>
      <c r="I240" s="14">
        <v>29</v>
      </c>
      <c r="J240" s="14">
        <v>2</v>
      </c>
      <c r="K240" s="14">
        <v>91</v>
      </c>
      <c r="L240" s="14">
        <v>25</v>
      </c>
      <c r="M240" s="14">
        <v>77</v>
      </c>
      <c r="N240" s="25">
        <v>0.265306122449</v>
      </c>
      <c r="O240" s="14">
        <v>20</v>
      </c>
      <c r="P240" s="123" t="s">
        <v>58</v>
      </c>
    </row>
    <row r="241" spans="1:16" ht="12.75">
      <c r="A241" s="145" t="s">
        <v>186</v>
      </c>
      <c r="B241" s="97">
        <f>(B237+B239+B240)/3</f>
        <v>53</v>
      </c>
      <c r="C241" s="139" t="s">
        <v>34</v>
      </c>
      <c r="D241" s="139">
        <v>22.2</v>
      </c>
      <c r="E241" s="146" t="s">
        <v>35</v>
      </c>
      <c r="F241" s="14"/>
      <c r="G241" s="91">
        <f>(G238*0.85+G239*1.15+G240)/3</f>
        <v>476.4833333333333</v>
      </c>
      <c r="H241" s="91">
        <f>(H238*0.85+H239*1.15+H240)/3</f>
        <v>127.94999999999999</v>
      </c>
      <c r="I241" s="91">
        <f>(I238*0.85+I239*1.15+I240)/3</f>
        <v>25.066666666666666</v>
      </c>
      <c r="J241" s="91">
        <f>(J238*0.85+J239*1.15+J240)/3</f>
        <v>1.3333333333333333</v>
      </c>
      <c r="K241" s="91">
        <f>(K237+K238*0.85+K239*1.15+K240)/4</f>
        <v>77.83749999999999</v>
      </c>
      <c r="L241" s="91">
        <f>(L237+L238*0.85+L239*1.15+L240)/4</f>
        <v>20.275</v>
      </c>
      <c r="M241" s="91">
        <f>(M237+M238*0.85+M239*1.15+M240)/4</f>
        <v>71.225</v>
      </c>
      <c r="N241" s="93">
        <f>(N237+N238*0.85+N239*1.15+N240)/4</f>
        <v>0.2739915650324326</v>
      </c>
      <c r="O241" s="91">
        <f>(O237+O238*0.85+O239*1.15+O240)/4</f>
        <v>15.7875</v>
      </c>
      <c r="P241" s="126"/>
    </row>
    <row r="242" spans="1:16" ht="12.75">
      <c r="A242" s="18" t="s">
        <v>185</v>
      </c>
      <c r="B242" s="14">
        <v>29</v>
      </c>
      <c r="C242" s="20" t="s">
        <v>27</v>
      </c>
      <c r="D242" s="20">
        <v>22.2</v>
      </c>
      <c r="E242" s="14" t="s">
        <v>35</v>
      </c>
      <c r="F242" s="14"/>
      <c r="G242" s="3" t="s">
        <v>90</v>
      </c>
      <c r="H242" s="3" t="s">
        <v>90</v>
      </c>
      <c r="I242" s="3" t="s">
        <v>90</v>
      </c>
      <c r="J242" s="3" t="s">
        <v>90</v>
      </c>
      <c r="K242" s="14">
        <v>78</v>
      </c>
      <c r="L242" s="14">
        <v>26</v>
      </c>
      <c r="M242" s="14">
        <v>90</v>
      </c>
      <c r="N242" s="25">
        <v>0.284</v>
      </c>
      <c r="O242" s="14">
        <v>7</v>
      </c>
      <c r="P242" s="123" t="s">
        <v>51</v>
      </c>
    </row>
    <row r="243" spans="1:16" ht="12.75">
      <c r="A243" s="18" t="s">
        <v>185</v>
      </c>
      <c r="B243" s="14" t="s">
        <v>90</v>
      </c>
      <c r="C243" s="20" t="s">
        <v>27</v>
      </c>
      <c r="D243" s="20">
        <v>22.2</v>
      </c>
      <c r="E243" s="14" t="s">
        <v>35</v>
      </c>
      <c r="F243" s="14"/>
      <c r="G243" s="124">
        <v>597</v>
      </c>
      <c r="H243" s="14">
        <v>162</v>
      </c>
      <c r="I243" s="14">
        <v>36</v>
      </c>
      <c r="J243" s="14">
        <v>1</v>
      </c>
      <c r="K243" s="14">
        <v>75</v>
      </c>
      <c r="L243" s="14">
        <v>24</v>
      </c>
      <c r="M243" s="14">
        <v>78</v>
      </c>
      <c r="N243" s="26">
        <f>H243/G243</f>
        <v>0.271356783919598</v>
      </c>
      <c r="O243" s="14">
        <v>8</v>
      </c>
      <c r="P243" s="123" t="s">
        <v>56</v>
      </c>
    </row>
    <row r="244" spans="1:16" ht="12.75">
      <c r="A244" s="18" t="s">
        <v>185</v>
      </c>
      <c r="B244" s="14">
        <v>75</v>
      </c>
      <c r="C244" s="20" t="s">
        <v>27</v>
      </c>
      <c r="D244" s="20">
        <v>22.2</v>
      </c>
      <c r="E244" s="14" t="s">
        <v>35</v>
      </c>
      <c r="F244" s="14"/>
      <c r="G244" s="124">
        <v>496</v>
      </c>
      <c r="H244" s="14">
        <v>136</v>
      </c>
      <c r="I244" s="14">
        <v>32</v>
      </c>
      <c r="J244" s="14">
        <v>2</v>
      </c>
      <c r="K244" s="14">
        <v>73</v>
      </c>
      <c r="L244" s="14">
        <v>21</v>
      </c>
      <c r="M244" s="14">
        <v>78</v>
      </c>
      <c r="N244" s="26">
        <f>H244/G244</f>
        <v>0.27419354838709675</v>
      </c>
      <c r="O244" s="14">
        <v>10</v>
      </c>
      <c r="P244" s="123" t="s">
        <v>57</v>
      </c>
    </row>
    <row r="245" spans="1:16" ht="12.75">
      <c r="A245" s="18" t="s">
        <v>185</v>
      </c>
      <c r="B245" s="14">
        <v>57</v>
      </c>
      <c r="C245" s="20" t="s">
        <v>27</v>
      </c>
      <c r="D245" s="20">
        <v>22.2</v>
      </c>
      <c r="E245" s="14" t="s">
        <v>35</v>
      </c>
      <c r="F245" s="14"/>
      <c r="G245" s="124">
        <v>472</v>
      </c>
      <c r="H245" s="14">
        <v>128</v>
      </c>
      <c r="I245" s="14">
        <v>34</v>
      </c>
      <c r="J245" s="14">
        <v>2</v>
      </c>
      <c r="K245" s="14">
        <v>70</v>
      </c>
      <c r="L245" s="14">
        <v>24</v>
      </c>
      <c r="M245" s="14">
        <v>76</v>
      </c>
      <c r="N245" s="25">
        <v>0.271186440678</v>
      </c>
      <c r="O245" s="14">
        <v>7</v>
      </c>
      <c r="P245" s="123" t="s">
        <v>58</v>
      </c>
    </row>
    <row r="246" spans="1:16" ht="12.75">
      <c r="A246" s="145" t="s">
        <v>185</v>
      </c>
      <c r="B246" s="97">
        <f>(B242+B244+B245)/3</f>
        <v>53.666666666666664</v>
      </c>
      <c r="C246" s="139" t="s">
        <v>27</v>
      </c>
      <c r="D246" s="139">
        <v>22.2</v>
      </c>
      <c r="E246" s="146" t="s">
        <v>35</v>
      </c>
      <c r="F246" s="14"/>
      <c r="G246" s="91">
        <f>(G243*0.85+G244*1.15+G245)/3</f>
        <v>516.6166666666667</v>
      </c>
      <c r="H246" s="91">
        <f>(H243*0.85+H244*1.15+H245)/3</f>
        <v>140.7</v>
      </c>
      <c r="I246" s="91">
        <f>(I243*0.85+I244*1.15+I245)/3</f>
        <v>33.8</v>
      </c>
      <c r="J246" s="91">
        <f>(J243*0.85+J244*1.15+J245)/3</f>
        <v>1.7166666666666668</v>
      </c>
      <c r="K246" s="91">
        <f>(K242+K243*0.85+K244*1.15+K245)/4</f>
        <v>73.925</v>
      </c>
      <c r="L246" s="91">
        <f>(L242+L243*0.85+L244*1.15+L245)/4</f>
        <v>23.6375</v>
      </c>
      <c r="M246" s="91">
        <f>(M242+M243*0.85+M244*1.15+M245)/4</f>
        <v>80.5</v>
      </c>
      <c r="N246" s="93">
        <f>(N242+N243*0.85+N244*1.15+N245)/4</f>
        <v>0.2752905719137049</v>
      </c>
      <c r="O246" s="91">
        <f>(O242+O243*0.85+O244*1.15+O245)/4</f>
        <v>8.075</v>
      </c>
      <c r="P246" s="126"/>
    </row>
    <row r="247" spans="1:16" ht="12.75">
      <c r="A247" s="1" t="s">
        <v>196</v>
      </c>
      <c r="B247" s="3">
        <v>42</v>
      </c>
      <c r="C247" s="2" t="s">
        <v>75</v>
      </c>
      <c r="D247" s="2">
        <v>29.3</v>
      </c>
      <c r="E247" s="3" t="s">
        <v>35</v>
      </c>
      <c r="F247" s="103"/>
      <c r="G247" s="3" t="s">
        <v>90</v>
      </c>
      <c r="H247" s="3" t="s">
        <v>90</v>
      </c>
      <c r="I247" s="3" t="s">
        <v>90</v>
      </c>
      <c r="J247" s="3" t="s">
        <v>90</v>
      </c>
      <c r="K247" s="3">
        <v>69</v>
      </c>
      <c r="L247" s="3">
        <v>28</v>
      </c>
      <c r="M247" s="3">
        <v>81</v>
      </c>
      <c r="N247" s="23">
        <v>0.27</v>
      </c>
      <c r="O247" s="3">
        <v>5</v>
      </c>
      <c r="P247" s="123" t="s">
        <v>51</v>
      </c>
    </row>
    <row r="248" spans="1:16" ht="12.75">
      <c r="A248" s="1" t="s">
        <v>196</v>
      </c>
      <c r="B248" s="3" t="s">
        <v>90</v>
      </c>
      <c r="C248" s="2" t="s">
        <v>75</v>
      </c>
      <c r="D248" s="2">
        <v>29.3</v>
      </c>
      <c r="E248" s="3" t="s">
        <v>35</v>
      </c>
      <c r="F248" s="103"/>
      <c r="G248" s="14">
        <v>533</v>
      </c>
      <c r="H248" s="3">
        <v>145</v>
      </c>
      <c r="I248" s="3">
        <v>35</v>
      </c>
      <c r="J248" s="3">
        <v>4</v>
      </c>
      <c r="K248" s="3">
        <v>72</v>
      </c>
      <c r="L248" s="3">
        <v>29</v>
      </c>
      <c r="M248" s="3">
        <v>84</v>
      </c>
      <c r="N248" s="26">
        <f>H248/G248</f>
        <v>0.27204502814258913</v>
      </c>
      <c r="O248" s="3">
        <v>7</v>
      </c>
      <c r="P248" s="123" t="s">
        <v>56</v>
      </c>
    </row>
    <row r="249" spans="1:16" ht="12.75">
      <c r="A249" s="1" t="s">
        <v>196</v>
      </c>
      <c r="B249" s="3">
        <v>91</v>
      </c>
      <c r="C249" s="2" t="s">
        <v>75</v>
      </c>
      <c r="D249" s="2">
        <v>29.3</v>
      </c>
      <c r="E249" s="3" t="s">
        <v>35</v>
      </c>
      <c r="F249" s="103"/>
      <c r="G249" s="14">
        <v>433</v>
      </c>
      <c r="H249" s="3">
        <v>118</v>
      </c>
      <c r="I249" s="3">
        <v>29</v>
      </c>
      <c r="J249" s="3">
        <v>3</v>
      </c>
      <c r="K249" s="3">
        <v>55</v>
      </c>
      <c r="L249" s="3">
        <v>20</v>
      </c>
      <c r="M249" s="3">
        <v>71</v>
      </c>
      <c r="N249" s="26">
        <f>H249/G249</f>
        <v>0.27251732101616627</v>
      </c>
      <c r="O249" s="3">
        <v>4</v>
      </c>
      <c r="P249" s="123" t="s">
        <v>57</v>
      </c>
    </row>
    <row r="250" spans="1:16" ht="12.75">
      <c r="A250" s="1" t="s">
        <v>196</v>
      </c>
      <c r="B250" s="3">
        <v>29</v>
      </c>
      <c r="C250" s="2" t="s">
        <v>75</v>
      </c>
      <c r="D250" s="2">
        <v>29.3</v>
      </c>
      <c r="E250" s="3" t="s">
        <v>35</v>
      </c>
      <c r="F250" s="103"/>
      <c r="G250" s="14">
        <v>558</v>
      </c>
      <c r="H250" s="3">
        <v>159</v>
      </c>
      <c r="I250" s="3">
        <v>40</v>
      </c>
      <c r="J250" s="3">
        <v>5</v>
      </c>
      <c r="K250" s="3">
        <v>83</v>
      </c>
      <c r="L250" s="3">
        <v>28</v>
      </c>
      <c r="M250" s="3">
        <v>87</v>
      </c>
      <c r="N250" s="23">
        <v>0.284946236559</v>
      </c>
      <c r="O250" s="3">
        <v>6</v>
      </c>
      <c r="P250" s="123" t="s">
        <v>58</v>
      </c>
    </row>
    <row r="251" spans="1:16" ht="12.75">
      <c r="A251" s="136" t="s">
        <v>196</v>
      </c>
      <c r="B251" s="97">
        <f>(B247+B249+B250)/3</f>
        <v>54</v>
      </c>
      <c r="C251" s="137" t="s">
        <v>75</v>
      </c>
      <c r="D251" s="137">
        <v>29.3</v>
      </c>
      <c r="E251" s="135" t="s">
        <v>35</v>
      </c>
      <c r="F251" s="103"/>
      <c r="G251" s="91">
        <f>(G248*0.85+G249*1.15+G250)/3</f>
        <v>503</v>
      </c>
      <c r="H251" s="91">
        <f>(H248*0.85+H249*1.15+H250)/3</f>
        <v>139.31666666666666</v>
      </c>
      <c r="I251" s="91">
        <f>(I248*0.85+I249*1.15+I250)/3</f>
        <v>34.36666666666667</v>
      </c>
      <c r="J251" s="91">
        <f>(J248*0.85+J249*1.15+J250)/3</f>
        <v>3.9499999999999997</v>
      </c>
      <c r="K251" s="91">
        <f>(K247+K248*0.85+K249*1.15+K250)/4</f>
        <v>69.1125</v>
      </c>
      <c r="L251" s="91">
        <f>(L247+L248*0.85+L249*1.15+L250)/4</f>
        <v>25.9125</v>
      </c>
      <c r="M251" s="91">
        <f>(M247+M248*0.85+M249*1.15+M250)/4</f>
        <v>80.26249999999999</v>
      </c>
      <c r="N251" s="93">
        <f>(N247+N248*0.85+N249*1.15+N250)/4</f>
        <v>0.274894857412198</v>
      </c>
      <c r="O251" s="91">
        <f>(O247+O248*0.85+O249*1.15+O250)/4</f>
        <v>5.387499999999999</v>
      </c>
      <c r="P251" s="126"/>
    </row>
    <row r="252" spans="1:16" ht="12.75">
      <c r="A252" s="18" t="s">
        <v>204</v>
      </c>
      <c r="B252" s="14">
        <v>50</v>
      </c>
      <c r="C252" s="20" t="s">
        <v>37</v>
      </c>
      <c r="D252" s="20">
        <v>38.6</v>
      </c>
      <c r="E252" s="14" t="s">
        <v>35</v>
      </c>
      <c r="F252" s="103"/>
      <c r="G252" s="3" t="s">
        <v>90</v>
      </c>
      <c r="H252" s="3" t="s">
        <v>90</v>
      </c>
      <c r="I252" s="3" t="s">
        <v>90</v>
      </c>
      <c r="J252" s="3" t="s">
        <v>90</v>
      </c>
      <c r="K252" s="14">
        <v>85</v>
      </c>
      <c r="L252" s="14">
        <v>22</v>
      </c>
      <c r="M252" s="14">
        <v>73</v>
      </c>
      <c r="N252" s="25">
        <v>0.27</v>
      </c>
      <c r="O252" s="14">
        <v>2</v>
      </c>
      <c r="P252" s="123" t="s">
        <v>51</v>
      </c>
    </row>
    <row r="253" spans="1:16" ht="12.75">
      <c r="A253" s="18" t="s">
        <v>204</v>
      </c>
      <c r="B253" s="14" t="s">
        <v>90</v>
      </c>
      <c r="C253" s="20" t="s">
        <v>37</v>
      </c>
      <c r="D253" s="20">
        <v>38.6</v>
      </c>
      <c r="E253" s="14" t="s">
        <v>35</v>
      </c>
      <c r="F253" s="103"/>
      <c r="G253" s="124">
        <v>546</v>
      </c>
      <c r="H253" s="124">
        <v>148</v>
      </c>
      <c r="I253" s="124">
        <v>36</v>
      </c>
      <c r="J253" s="124">
        <v>2</v>
      </c>
      <c r="K253" s="124">
        <v>84</v>
      </c>
      <c r="L253" s="124">
        <v>23</v>
      </c>
      <c r="M253" s="124">
        <v>81</v>
      </c>
      <c r="N253" s="26">
        <f>H253/G253</f>
        <v>0.27106227106227104</v>
      </c>
      <c r="O253" s="124">
        <v>4</v>
      </c>
      <c r="P253" s="123" t="s">
        <v>56</v>
      </c>
    </row>
    <row r="254" spans="1:16" ht="12.75">
      <c r="A254" s="18" t="s">
        <v>204</v>
      </c>
      <c r="B254" s="14">
        <v>56</v>
      </c>
      <c r="C254" s="20" t="s">
        <v>37</v>
      </c>
      <c r="D254" s="20">
        <v>38.6</v>
      </c>
      <c r="E254" s="14" t="s">
        <v>35</v>
      </c>
      <c r="F254" s="103"/>
      <c r="G254" s="124">
        <v>512</v>
      </c>
      <c r="H254" s="124">
        <v>129</v>
      </c>
      <c r="I254" s="124">
        <v>32</v>
      </c>
      <c r="J254" s="124">
        <v>2</v>
      </c>
      <c r="K254" s="124">
        <v>69</v>
      </c>
      <c r="L254" s="124">
        <v>17</v>
      </c>
      <c r="M254" s="124">
        <v>69</v>
      </c>
      <c r="N254" s="26">
        <f>H254/G254</f>
        <v>0.251953125</v>
      </c>
      <c r="O254" s="124">
        <v>3</v>
      </c>
      <c r="P254" s="123" t="s">
        <v>57</v>
      </c>
    </row>
    <row r="255" spans="1:16" ht="12.75">
      <c r="A255" s="18" t="s">
        <v>204</v>
      </c>
      <c r="B255" s="14">
        <v>56</v>
      </c>
      <c r="C255" s="20" t="s">
        <v>37</v>
      </c>
      <c r="D255" s="20">
        <v>38.6</v>
      </c>
      <c r="E255" s="14" t="s">
        <v>35</v>
      </c>
      <c r="F255" s="103"/>
      <c r="G255" s="124">
        <v>554</v>
      </c>
      <c r="H255" s="124">
        <v>145</v>
      </c>
      <c r="I255" s="124">
        <v>33</v>
      </c>
      <c r="J255" s="124">
        <v>0</v>
      </c>
      <c r="K255" s="124">
        <v>88</v>
      </c>
      <c r="L255" s="124">
        <v>22</v>
      </c>
      <c r="M255" s="124">
        <v>78</v>
      </c>
      <c r="N255" s="128">
        <v>0.261732851986</v>
      </c>
      <c r="O255" s="124">
        <v>2</v>
      </c>
      <c r="P255" s="123" t="s">
        <v>58</v>
      </c>
    </row>
    <row r="256" spans="1:16" ht="12.75">
      <c r="A256" s="145" t="s">
        <v>204</v>
      </c>
      <c r="B256" s="97">
        <f>(B252+B254+B255)/3</f>
        <v>54</v>
      </c>
      <c r="C256" s="139" t="s">
        <v>37</v>
      </c>
      <c r="D256" s="139">
        <v>38.6</v>
      </c>
      <c r="E256" s="146" t="s">
        <v>35</v>
      </c>
      <c r="F256" s="103"/>
      <c r="G256" s="91">
        <f>(G253*0.85+G254*1.15+G255)/3</f>
        <v>535.6333333333333</v>
      </c>
      <c r="H256" s="91">
        <f>(H253*0.85+H254*1.15+H255)/3</f>
        <v>139.71666666666667</v>
      </c>
      <c r="I256" s="91">
        <f>(I253*0.85+I254*1.15+I255)/3</f>
        <v>33.46666666666666</v>
      </c>
      <c r="J256" s="91">
        <f>(J253*0.85+J254*1.15+J255)/3</f>
        <v>1.3333333333333333</v>
      </c>
      <c r="K256" s="91">
        <f>(K252+K253*0.85+K254*1.15+K255)/4</f>
        <v>80.9375</v>
      </c>
      <c r="L256" s="91">
        <f>(L252+L253*0.85+L254*1.15+L255)/4</f>
        <v>20.775</v>
      </c>
      <c r="M256" s="91">
        <f>(M252+M253*0.85+M254*1.15+M255)/4</f>
        <v>74.8</v>
      </c>
      <c r="N256" s="93">
        <f>(N252+N253*0.85+N254*1.15+N255)/4</f>
        <v>0.2629704690347326</v>
      </c>
      <c r="O256" s="91">
        <f>(O252+O253*0.85+O254*1.15+O255)/4</f>
        <v>2.7125</v>
      </c>
      <c r="P256" s="126"/>
    </row>
    <row r="257" spans="1:16" ht="12.75">
      <c r="A257" s="60" t="s">
        <v>209</v>
      </c>
      <c r="B257" s="14">
        <v>76</v>
      </c>
      <c r="C257" s="20" t="s">
        <v>11</v>
      </c>
      <c r="D257" s="20">
        <v>32.2</v>
      </c>
      <c r="E257" s="14" t="s">
        <v>35</v>
      </c>
      <c r="F257" s="14"/>
      <c r="G257" s="14" t="s">
        <v>90</v>
      </c>
      <c r="H257" s="14" t="s">
        <v>90</v>
      </c>
      <c r="I257" s="14" t="s">
        <v>90</v>
      </c>
      <c r="J257" s="14" t="s">
        <v>90</v>
      </c>
      <c r="K257" s="14">
        <v>55</v>
      </c>
      <c r="L257" s="14">
        <v>15</v>
      </c>
      <c r="M257" s="14">
        <v>65</v>
      </c>
      <c r="N257" s="25">
        <v>0.298</v>
      </c>
      <c r="O257" s="14">
        <v>0</v>
      </c>
      <c r="P257" s="123" t="s">
        <v>51</v>
      </c>
    </row>
    <row r="258" spans="1:16" ht="12.75">
      <c r="A258" s="60" t="s">
        <v>209</v>
      </c>
      <c r="B258" s="14" t="s">
        <v>90</v>
      </c>
      <c r="C258" s="20" t="s">
        <v>11</v>
      </c>
      <c r="D258" s="20">
        <v>32.2</v>
      </c>
      <c r="E258" s="14" t="s">
        <v>35</v>
      </c>
      <c r="F258" s="124"/>
      <c r="G258" s="51">
        <v>521</v>
      </c>
      <c r="H258" s="14">
        <v>160</v>
      </c>
      <c r="I258" s="51">
        <v>32</v>
      </c>
      <c r="J258" s="51">
        <v>0</v>
      </c>
      <c r="K258" s="14">
        <v>75</v>
      </c>
      <c r="L258" s="14">
        <v>21</v>
      </c>
      <c r="M258" s="14">
        <v>88</v>
      </c>
      <c r="N258" s="26">
        <f>H258/G258</f>
        <v>0.30710172744721687</v>
      </c>
      <c r="O258" s="14">
        <v>1</v>
      </c>
      <c r="P258" s="123" t="s">
        <v>56</v>
      </c>
    </row>
    <row r="259" spans="1:16" ht="12.75">
      <c r="A259" s="60" t="s">
        <v>209</v>
      </c>
      <c r="B259" s="14">
        <v>63</v>
      </c>
      <c r="C259" s="20" t="s">
        <v>11</v>
      </c>
      <c r="D259" s="20">
        <v>32.2</v>
      </c>
      <c r="E259" s="14" t="s">
        <v>35</v>
      </c>
      <c r="F259" s="124"/>
      <c r="G259" s="124">
        <v>412</v>
      </c>
      <c r="H259" s="124">
        <v>125</v>
      </c>
      <c r="I259" s="124">
        <v>28</v>
      </c>
      <c r="J259" s="124">
        <v>1</v>
      </c>
      <c r="K259" s="124">
        <v>57</v>
      </c>
      <c r="L259" s="124">
        <v>16</v>
      </c>
      <c r="M259" s="124">
        <v>68</v>
      </c>
      <c r="N259" s="26">
        <f>H259/G259</f>
        <v>0.30339805825242716</v>
      </c>
      <c r="O259" s="14">
        <v>3</v>
      </c>
      <c r="P259" s="123" t="s">
        <v>57</v>
      </c>
    </row>
    <row r="260" spans="1:16" ht="12.75">
      <c r="A260" s="60" t="s">
        <v>209</v>
      </c>
      <c r="B260" s="14">
        <v>34</v>
      </c>
      <c r="C260" s="20" t="s">
        <v>11</v>
      </c>
      <c r="D260" s="20">
        <v>32.2</v>
      </c>
      <c r="E260" s="14" t="s">
        <v>35</v>
      </c>
      <c r="F260" s="124"/>
      <c r="G260" s="124">
        <v>471</v>
      </c>
      <c r="H260" s="124">
        <v>147</v>
      </c>
      <c r="I260" s="124">
        <v>25</v>
      </c>
      <c r="J260" s="124">
        <v>1</v>
      </c>
      <c r="K260" s="124">
        <v>82</v>
      </c>
      <c r="L260" s="124">
        <v>21</v>
      </c>
      <c r="M260" s="124">
        <v>78</v>
      </c>
      <c r="N260" s="128">
        <v>0.312101910828</v>
      </c>
      <c r="O260" s="124">
        <v>0</v>
      </c>
      <c r="P260" s="123" t="s">
        <v>58</v>
      </c>
    </row>
    <row r="261" spans="1:16" ht="12.75">
      <c r="A261" s="164" t="s">
        <v>209</v>
      </c>
      <c r="B261" s="102">
        <f>(B257+B259+B260)/3</f>
        <v>57.666666666666664</v>
      </c>
      <c r="C261" s="139" t="s">
        <v>11</v>
      </c>
      <c r="D261" s="139">
        <v>32.2</v>
      </c>
      <c r="E261" s="146" t="s">
        <v>35</v>
      </c>
      <c r="F261" s="124"/>
      <c r="G261" s="91">
        <f>(G258*0.85+G259*1.15+G260)/3</f>
        <v>462.54999999999995</v>
      </c>
      <c r="H261" s="91">
        <f>(H258*0.85+H259*1.15+H260)/3</f>
        <v>142.25</v>
      </c>
      <c r="I261" s="91">
        <f>(I258*0.85+I259*1.15+I260)/3</f>
        <v>28.13333333333333</v>
      </c>
      <c r="J261" s="91">
        <f>(J258*0.85+J259*1.15+J260)/3</f>
        <v>0.7166666666666667</v>
      </c>
      <c r="K261" s="91">
        <f>(K257+K258*0.85+K259*1.15+K260)/4</f>
        <v>66.575</v>
      </c>
      <c r="L261" s="91">
        <f>(L257+L258*0.85+L259*1.15+L260)/4</f>
        <v>18.0625</v>
      </c>
      <c r="M261" s="91">
        <f>(M257+M258*0.85+M259*1.15+M260)/4</f>
        <v>74</v>
      </c>
      <c r="N261" s="93">
        <f>(N257+N258*0.85+N259*1.15+N260)/4</f>
        <v>0.30501153653710633</v>
      </c>
      <c r="O261" s="91">
        <f>(O257+O258*0.85+O259*1.15+O260)/4</f>
        <v>1.075</v>
      </c>
      <c r="P261" s="126"/>
    </row>
    <row r="262" spans="1:16" ht="12.75">
      <c r="A262" s="74" t="s">
        <v>208</v>
      </c>
      <c r="B262" s="34">
        <v>51</v>
      </c>
      <c r="C262" s="33" t="s">
        <v>11</v>
      </c>
      <c r="D262" s="33">
        <v>29.1</v>
      </c>
      <c r="E262" s="34" t="s">
        <v>35</v>
      </c>
      <c r="F262" s="34"/>
      <c r="G262" s="3" t="s">
        <v>90</v>
      </c>
      <c r="H262" s="3" t="s">
        <v>90</v>
      </c>
      <c r="I262" s="3" t="s">
        <v>90</v>
      </c>
      <c r="J262" s="3" t="s">
        <v>90</v>
      </c>
      <c r="K262" s="34">
        <v>67</v>
      </c>
      <c r="L262" s="34">
        <v>18</v>
      </c>
      <c r="M262" s="34">
        <v>85</v>
      </c>
      <c r="N262" s="42">
        <v>0.28</v>
      </c>
      <c r="O262" s="34">
        <v>5</v>
      </c>
      <c r="P262" s="123" t="s">
        <v>51</v>
      </c>
    </row>
    <row r="263" spans="1:16" ht="12.75">
      <c r="A263" s="74" t="s">
        <v>208</v>
      </c>
      <c r="B263" s="34" t="s">
        <v>90</v>
      </c>
      <c r="C263" s="33" t="s">
        <v>11</v>
      </c>
      <c r="D263" s="33">
        <v>29.1</v>
      </c>
      <c r="E263" s="34" t="s">
        <v>35</v>
      </c>
      <c r="F263" s="34"/>
      <c r="G263" s="34">
        <v>562</v>
      </c>
      <c r="H263" s="34">
        <v>154</v>
      </c>
      <c r="I263" s="34">
        <v>32</v>
      </c>
      <c r="J263" s="34">
        <v>2</v>
      </c>
      <c r="K263" s="34">
        <v>69</v>
      </c>
      <c r="L263" s="34">
        <v>20</v>
      </c>
      <c r="M263" s="34">
        <v>81</v>
      </c>
      <c r="N263" s="26">
        <f>H263/G263</f>
        <v>0.27402135231316727</v>
      </c>
      <c r="O263" s="34">
        <v>6</v>
      </c>
      <c r="P263" s="123" t="s">
        <v>56</v>
      </c>
    </row>
    <row r="264" spans="1:16" ht="12.75">
      <c r="A264" s="74" t="s">
        <v>208</v>
      </c>
      <c r="B264" s="34">
        <v>57</v>
      </c>
      <c r="C264" s="33" t="s">
        <v>11</v>
      </c>
      <c r="D264" s="33">
        <v>29.1</v>
      </c>
      <c r="E264" s="34" t="s">
        <v>35</v>
      </c>
      <c r="F264" s="34"/>
      <c r="G264" s="34">
        <v>515</v>
      </c>
      <c r="H264" s="34">
        <v>143</v>
      </c>
      <c r="I264" s="34">
        <v>27</v>
      </c>
      <c r="J264" s="34">
        <v>2</v>
      </c>
      <c r="K264" s="34">
        <v>64</v>
      </c>
      <c r="L264" s="34">
        <v>20</v>
      </c>
      <c r="M264" s="34">
        <v>83</v>
      </c>
      <c r="N264" s="26">
        <f>H264/G264</f>
        <v>0.27766990291262134</v>
      </c>
      <c r="O264" s="34">
        <v>6</v>
      </c>
      <c r="P264" s="123" t="s">
        <v>57</v>
      </c>
    </row>
    <row r="265" spans="1:16" ht="12.75">
      <c r="A265" s="74" t="s">
        <v>208</v>
      </c>
      <c r="B265" s="34">
        <v>82</v>
      </c>
      <c r="C265" s="33" t="s">
        <v>11</v>
      </c>
      <c r="D265" s="33">
        <v>29.1</v>
      </c>
      <c r="E265" s="34" t="s">
        <v>35</v>
      </c>
      <c r="F265" s="34"/>
      <c r="G265" s="34">
        <v>443</v>
      </c>
      <c r="H265" s="34">
        <v>121</v>
      </c>
      <c r="I265" s="34">
        <v>24</v>
      </c>
      <c r="J265" s="34">
        <v>2</v>
      </c>
      <c r="K265" s="34">
        <v>51</v>
      </c>
      <c r="L265" s="34">
        <v>15</v>
      </c>
      <c r="M265" s="34">
        <v>62</v>
      </c>
      <c r="N265" s="42">
        <v>0.273137697517</v>
      </c>
      <c r="O265" s="34">
        <v>6</v>
      </c>
      <c r="P265" s="123" t="s">
        <v>58</v>
      </c>
    </row>
    <row r="266" spans="1:16" ht="12.75">
      <c r="A266" s="165" t="s">
        <v>208</v>
      </c>
      <c r="B266" s="97">
        <f>(B262+B264+B265)/3</f>
        <v>63.333333333333336</v>
      </c>
      <c r="C266" s="148" t="s">
        <v>11</v>
      </c>
      <c r="D266" s="148">
        <v>29.1</v>
      </c>
      <c r="E266" s="149" t="s">
        <v>35</v>
      </c>
      <c r="F266" s="34"/>
      <c r="G266" s="91">
        <f>(G263*0.85+G264*1.15+G265)/3</f>
        <v>504.31666666666666</v>
      </c>
      <c r="H266" s="91">
        <f>(H263*0.85+H264*1.15+H265)/3</f>
        <v>138.78333333333333</v>
      </c>
      <c r="I266" s="91">
        <f>(I263*0.85+I264*1.15+I265)/3</f>
        <v>27.416666666666668</v>
      </c>
      <c r="J266" s="91">
        <f>(J263*0.85+J264*1.15+J265)/3</f>
        <v>2</v>
      </c>
      <c r="K266" s="91">
        <f>(K262+K263*0.85+K264*1.15+K265)/4</f>
        <v>62.5625</v>
      </c>
      <c r="L266" s="91">
        <f>(L262+L263*0.85+L264*1.15+L265)/4</f>
        <v>18.25</v>
      </c>
      <c r="M266" s="91">
        <f>(M262+M263*0.85+M264*1.15+M265)/4</f>
        <v>77.82499999999999</v>
      </c>
      <c r="N266" s="93">
        <f>(N262+N263*0.85+N264*1.15+N265)/4</f>
        <v>0.2763440588331767</v>
      </c>
      <c r="O266" s="91">
        <f>(O262+O263*0.85+O264*1.15+O265)/4</f>
        <v>5.75</v>
      </c>
      <c r="P266" s="126"/>
    </row>
    <row r="267" spans="1:16" ht="12.75">
      <c r="A267" s="18" t="s">
        <v>203</v>
      </c>
      <c r="B267" s="14">
        <v>49</v>
      </c>
      <c r="C267" s="20" t="s">
        <v>15</v>
      </c>
      <c r="D267" s="20">
        <v>24.5</v>
      </c>
      <c r="E267" s="14" t="s">
        <v>35</v>
      </c>
      <c r="F267" s="103"/>
      <c r="G267" s="3" t="s">
        <v>90</v>
      </c>
      <c r="H267" s="3" t="s">
        <v>90</v>
      </c>
      <c r="I267" s="3" t="s">
        <v>90</v>
      </c>
      <c r="J267" s="3" t="s">
        <v>90</v>
      </c>
      <c r="K267" s="14">
        <v>68</v>
      </c>
      <c r="L267" s="14">
        <v>20</v>
      </c>
      <c r="M267" s="14">
        <v>67</v>
      </c>
      <c r="N267" s="25">
        <v>0.282</v>
      </c>
      <c r="O267" s="14">
        <v>8</v>
      </c>
      <c r="P267" s="123" t="s">
        <v>51</v>
      </c>
    </row>
    <row r="268" spans="1:16" ht="12.75">
      <c r="A268" s="18" t="s">
        <v>203</v>
      </c>
      <c r="B268" s="14" t="s">
        <v>90</v>
      </c>
      <c r="C268" s="20" t="s">
        <v>15</v>
      </c>
      <c r="D268" s="20">
        <v>24.5</v>
      </c>
      <c r="E268" s="14" t="s">
        <v>35</v>
      </c>
      <c r="F268" s="103"/>
      <c r="G268" s="3">
        <v>432</v>
      </c>
      <c r="H268" s="3">
        <v>121</v>
      </c>
      <c r="I268" s="3">
        <v>22</v>
      </c>
      <c r="J268" s="3">
        <v>3</v>
      </c>
      <c r="K268" s="14">
        <v>55</v>
      </c>
      <c r="L268" s="14">
        <v>11</v>
      </c>
      <c r="M268" s="14">
        <v>56</v>
      </c>
      <c r="N268" s="26">
        <f>H268/G268</f>
        <v>0.2800925925925926</v>
      </c>
      <c r="O268" s="14">
        <v>12</v>
      </c>
      <c r="P268" s="123" t="s">
        <v>56</v>
      </c>
    </row>
    <row r="269" spans="1:16" ht="12.75">
      <c r="A269" s="18" t="s">
        <v>203</v>
      </c>
      <c r="B269" s="14">
        <v>77</v>
      </c>
      <c r="C269" s="20" t="s">
        <v>15</v>
      </c>
      <c r="D269" s="20">
        <v>24.5</v>
      </c>
      <c r="E269" s="14" t="s">
        <v>35</v>
      </c>
      <c r="F269" s="103"/>
      <c r="G269" s="14">
        <v>426</v>
      </c>
      <c r="H269" s="14">
        <v>125</v>
      </c>
      <c r="I269" s="14">
        <v>35</v>
      </c>
      <c r="J269" s="14">
        <v>3</v>
      </c>
      <c r="K269" s="14">
        <v>65</v>
      </c>
      <c r="L269" s="14">
        <v>14</v>
      </c>
      <c r="M269" s="14">
        <v>67</v>
      </c>
      <c r="N269" s="26">
        <f>H269/G269</f>
        <v>0.2934272300469484</v>
      </c>
      <c r="O269" s="14">
        <v>6</v>
      </c>
      <c r="P269" s="123" t="s">
        <v>57</v>
      </c>
    </row>
    <row r="270" spans="1:16" ht="12.75">
      <c r="A270" s="18" t="s">
        <v>203</v>
      </c>
      <c r="B270" s="14">
        <v>81</v>
      </c>
      <c r="C270" s="20" t="s">
        <v>15</v>
      </c>
      <c r="D270" s="20">
        <v>24.5</v>
      </c>
      <c r="E270" s="14" t="s">
        <v>35</v>
      </c>
      <c r="F270" s="103"/>
      <c r="G270" s="14">
        <v>377</v>
      </c>
      <c r="H270" s="14">
        <v>106</v>
      </c>
      <c r="I270" s="14">
        <v>19</v>
      </c>
      <c r="J270" s="14">
        <v>4</v>
      </c>
      <c r="K270" s="14">
        <v>59</v>
      </c>
      <c r="L270" s="14">
        <v>11</v>
      </c>
      <c r="M270" s="14">
        <v>60</v>
      </c>
      <c r="N270" s="25">
        <v>0.281167108753</v>
      </c>
      <c r="O270" s="14">
        <v>9</v>
      </c>
      <c r="P270" s="123" t="s">
        <v>58</v>
      </c>
    </row>
    <row r="271" spans="1:16" ht="12.75">
      <c r="A271" s="145" t="s">
        <v>203</v>
      </c>
      <c r="B271" s="97">
        <f>(B267+B269+B270)/3</f>
        <v>69</v>
      </c>
      <c r="C271" s="139" t="s">
        <v>15</v>
      </c>
      <c r="D271" s="139">
        <v>24.5</v>
      </c>
      <c r="E271" s="146" t="s">
        <v>35</v>
      </c>
      <c r="F271" s="103"/>
      <c r="G271" s="91">
        <f>(G268*0.85+G269*1.15+G270)/3</f>
        <v>411.3666666666666</v>
      </c>
      <c r="H271" s="91">
        <f>(H268*0.85+H269*1.15+H270)/3</f>
        <v>117.53333333333335</v>
      </c>
      <c r="I271" s="91">
        <f>(I268*0.85+I269*1.15+I270)/3</f>
        <v>25.983333333333334</v>
      </c>
      <c r="J271" s="91">
        <f>(J268*0.85+J269*1.15+J270)/3</f>
        <v>3.3333333333333335</v>
      </c>
      <c r="K271" s="91">
        <f>(K267+K268*0.85+K269*1.15+K270)/4</f>
        <v>62.125</v>
      </c>
      <c r="L271" s="91">
        <f>(L267+L268*0.85+L269*1.15+L270)/4</f>
        <v>14.1125</v>
      </c>
      <c r="M271" s="91">
        <f>(M267+M268*0.85+M269*1.15+M270)/4</f>
        <v>62.912499999999994</v>
      </c>
      <c r="N271" s="93">
        <f>(N267+N268*0.85+N269*1.15+N270)/4</f>
        <v>0.2846717817526736</v>
      </c>
      <c r="O271" s="91">
        <f>(O267+O268*0.85+O269*1.15+O270)/4</f>
        <v>8.524999999999999</v>
      </c>
      <c r="P271" s="126"/>
    </row>
    <row r="272" spans="1:16" ht="12.75">
      <c r="A272" s="1" t="s">
        <v>197</v>
      </c>
      <c r="B272" s="7">
        <v>43</v>
      </c>
      <c r="C272" s="2" t="s">
        <v>75</v>
      </c>
      <c r="D272" s="2">
        <v>24.3</v>
      </c>
      <c r="E272" s="3" t="s">
        <v>35</v>
      </c>
      <c r="F272" s="103"/>
      <c r="G272" s="3" t="s">
        <v>90</v>
      </c>
      <c r="H272" s="3" t="s">
        <v>90</v>
      </c>
      <c r="I272" s="3" t="s">
        <v>90</v>
      </c>
      <c r="J272" s="3" t="s">
        <v>90</v>
      </c>
      <c r="K272" s="3">
        <v>88</v>
      </c>
      <c r="L272" s="3">
        <v>3</v>
      </c>
      <c r="M272" s="3">
        <v>32</v>
      </c>
      <c r="N272" s="23">
        <v>0.285</v>
      </c>
      <c r="O272" s="3">
        <v>38</v>
      </c>
      <c r="P272" s="123" t="s">
        <v>51</v>
      </c>
    </row>
    <row r="273" spans="1:16" ht="12.75">
      <c r="A273" s="1" t="s">
        <v>197</v>
      </c>
      <c r="B273" s="7" t="s">
        <v>90</v>
      </c>
      <c r="C273" s="2" t="s">
        <v>75</v>
      </c>
      <c r="D273" s="2">
        <v>24.3</v>
      </c>
      <c r="E273" s="3" t="s">
        <v>35</v>
      </c>
      <c r="F273" s="103"/>
      <c r="G273" s="14">
        <v>591</v>
      </c>
      <c r="H273" s="3">
        <v>166</v>
      </c>
      <c r="I273" s="3">
        <v>13</v>
      </c>
      <c r="J273" s="3">
        <v>3</v>
      </c>
      <c r="K273" s="3">
        <v>81</v>
      </c>
      <c r="L273" s="3">
        <v>3</v>
      </c>
      <c r="M273" s="3">
        <v>33</v>
      </c>
      <c r="N273" s="26">
        <f>H273/G273</f>
        <v>0.2808798646362098</v>
      </c>
      <c r="O273" s="3">
        <v>35</v>
      </c>
      <c r="P273" s="123" t="s">
        <v>56</v>
      </c>
    </row>
    <row r="274" spans="1:16" ht="12.75">
      <c r="A274" s="73" t="s">
        <v>197</v>
      </c>
      <c r="B274" s="7">
        <v>125</v>
      </c>
      <c r="C274" s="2" t="s">
        <v>75</v>
      </c>
      <c r="D274" s="2">
        <v>24.3</v>
      </c>
      <c r="E274" s="3" t="s">
        <v>35</v>
      </c>
      <c r="F274" s="124"/>
      <c r="G274" s="14">
        <v>552</v>
      </c>
      <c r="H274" s="3">
        <v>162</v>
      </c>
      <c r="I274" s="3">
        <v>12</v>
      </c>
      <c r="J274" s="3">
        <v>3</v>
      </c>
      <c r="K274" s="3">
        <v>83</v>
      </c>
      <c r="L274" s="3">
        <v>3</v>
      </c>
      <c r="M274" s="3">
        <v>41</v>
      </c>
      <c r="N274" s="26">
        <f>H274/G274</f>
        <v>0.29347826086956524</v>
      </c>
      <c r="O274" s="3">
        <v>37</v>
      </c>
      <c r="P274" s="123" t="s">
        <v>57</v>
      </c>
    </row>
    <row r="275" spans="1:16" ht="12.75">
      <c r="A275" s="73" t="s">
        <v>197</v>
      </c>
      <c r="B275" s="7">
        <v>42</v>
      </c>
      <c r="C275" s="2" t="s">
        <v>75</v>
      </c>
      <c r="D275" s="2">
        <v>24.3</v>
      </c>
      <c r="E275" s="3" t="s">
        <v>35</v>
      </c>
      <c r="F275" s="124"/>
      <c r="G275" s="14">
        <v>591</v>
      </c>
      <c r="H275" s="3">
        <v>176</v>
      </c>
      <c r="I275" s="3">
        <v>16</v>
      </c>
      <c r="J275" s="3">
        <v>4</v>
      </c>
      <c r="K275" s="3">
        <v>87</v>
      </c>
      <c r="L275" s="3">
        <v>3</v>
      </c>
      <c r="M275" s="3">
        <v>32</v>
      </c>
      <c r="N275" s="23">
        <v>0.297800338409</v>
      </c>
      <c r="O275" s="3">
        <v>40</v>
      </c>
      <c r="P275" s="123" t="s">
        <v>58</v>
      </c>
    </row>
    <row r="276" spans="1:16" ht="12.75">
      <c r="A276" s="166" t="s">
        <v>197</v>
      </c>
      <c r="B276" s="97">
        <f>(B272+B274+B275)/3</f>
        <v>70</v>
      </c>
      <c r="C276" s="137" t="s">
        <v>75</v>
      </c>
      <c r="D276" s="137">
        <v>24.3</v>
      </c>
      <c r="E276" s="135" t="s">
        <v>35</v>
      </c>
      <c r="F276" s="124"/>
      <c r="G276" s="91">
        <f>(G273*0.85+G274*1.15+G275)/3</f>
        <v>576.05</v>
      </c>
      <c r="H276" s="91">
        <f>(H273*0.85+H274*1.15+H275)/3</f>
        <v>167.79999999999998</v>
      </c>
      <c r="I276" s="91">
        <f>(I273*0.85+I274*1.15+I275)/3</f>
        <v>13.616666666666665</v>
      </c>
      <c r="J276" s="91">
        <f>(J273*0.85+J274*1.15+J275)/3</f>
        <v>3.3333333333333335</v>
      </c>
      <c r="K276" s="91">
        <f>(K272+K273*0.85+K274*1.15+K275)/4</f>
        <v>84.82499999999999</v>
      </c>
      <c r="L276" s="91">
        <f>(L272+L273*0.85+L274*1.15+L275)/4</f>
        <v>3</v>
      </c>
      <c r="M276" s="91">
        <f>(M272+M273*0.85+M274*1.15+M275)/4</f>
        <v>34.8</v>
      </c>
      <c r="N276" s="93">
        <f>(N272+N273*0.85+N274*1.15+N275)/4</f>
        <v>0.2897620558374446</v>
      </c>
      <c r="O276" s="91">
        <f>(O272+O273*0.85+O274*1.15+O275)/4</f>
        <v>37.575</v>
      </c>
      <c r="P276" s="126"/>
    </row>
    <row r="277" spans="1:16" ht="12.75">
      <c r="A277" s="73" t="s">
        <v>109</v>
      </c>
      <c r="B277" s="8">
        <v>53</v>
      </c>
      <c r="C277" s="2" t="s">
        <v>69</v>
      </c>
      <c r="D277" s="2">
        <v>30.1</v>
      </c>
      <c r="E277" s="3" t="s">
        <v>54</v>
      </c>
      <c r="F277" s="3" t="s">
        <v>35</v>
      </c>
      <c r="G277" s="3" t="s">
        <v>90</v>
      </c>
      <c r="H277" s="3" t="s">
        <v>90</v>
      </c>
      <c r="I277" s="3" t="s">
        <v>90</v>
      </c>
      <c r="J277" s="3" t="s">
        <v>90</v>
      </c>
      <c r="K277" s="3">
        <v>75</v>
      </c>
      <c r="L277" s="3">
        <v>5</v>
      </c>
      <c r="M277" s="3">
        <v>28</v>
      </c>
      <c r="N277" s="23">
        <v>0.274</v>
      </c>
      <c r="O277" s="3">
        <v>38</v>
      </c>
      <c r="P277" s="123" t="s">
        <v>51</v>
      </c>
    </row>
    <row r="278" spans="1:16" ht="12.75">
      <c r="A278" s="73" t="s">
        <v>109</v>
      </c>
      <c r="B278" s="8" t="s">
        <v>90</v>
      </c>
      <c r="C278" s="2" t="s">
        <v>69</v>
      </c>
      <c r="D278" s="2">
        <v>30.1</v>
      </c>
      <c r="E278" s="3" t="s">
        <v>35</v>
      </c>
      <c r="F278" s="3"/>
      <c r="G278" s="13">
        <v>464</v>
      </c>
      <c r="H278" s="14">
        <v>127</v>
      </c>
      <c r="I278" s="13">
        <v>22</v>
      </c>
      <c r="J278" s="13">
        <v>5</v>
      </c>
      <c r="K278" s="3">
        <v>76</v>
      </c>
      <c r="L278" s="3">
        <v>4</v>
      </c>
      <c r="M278" s="3">
        <v>29</v>
      </c>
      <c r="N278" s="26">
        <f>H278/G278</f>
        <v>0.27370689655172414</v>
      </c>
      <c r="O278" s="3">
        <v>40</v>
      </c>
      <c r="P278" s="123" t="s">
        <v>56</v>
      </c>
    </row>
    <row r="279" spans="1:16" ht="12.75">
      <c r="A279" s="73" t="s">
        <v>109</v>
      </c>
      <c r="B279" s="8">
        <v>142</v>
      </c>
      <c r="C279" s="2" t="s">
        <v>69</v>
      </c>
      <c r="D279" s="2">
        <v>30.1</v>
      </c>
      <c r="E279" s="3" t="s">
        <v>54</v>
      </c>
      <c r="F279" s="3"/>
      <c r="G279" s="13">
        <v>415</v>
      </c>
      <c r="H279" s="14">
        <v>112</v>
      </c>
      <c r="I279" s="13">
        <v>20</v>
      </c>
      <c r="J279" s="13">
        <v>4</v>
      </c>
      <c r="K279" s="3">
        <v>65</v>
      </c>
      <c r="L279" s="3">
        <v>4</v>
      </c>
      <c r="M279" s="3">
        <v>33</v>
      </c>
      <c r="N279" s="26">
        <f>H279/G279</f>
        <v>0.26987951807228916</v>
      </c>
      <c r="O279" s="3">
        <v>32</v>
      </c>
      <c r="P279" s="123" t="s">
        <v>57</v>
      </c>
    </row>
    <row r="280" spans="1:16" ht="12.75">
      <c r="A280" s="73" t="s">
        <v>109</v>
      </c>
      <c r="B280" s="8">
        <v>69</v>
      </c>
      <c r="C280" s="2" t="s">
        <v>69</v>
      </c>
      <c r="D280" s="2">
        <v>30.1</v>
      </c>
      <c r="E280" s="3" t="s">
        <v>35</v>
      </c>
      <c r="F280" s="3"/>
      <c r="G280" s="13">
        <v>443</v>
      </c>
      <c r="H280" s="14">
        <v>119</v>
      </c>
      <c r="I280" s="13">
        <v>23</v>
      </c>
      <c r="J280" s="13">
        <v>4</v>
      </c>
      <c r="K280" s="3">
        <v>82</v>
      </c>
      <c r="L280" s="3">
        <v>5</v>
      </c>
      <c r="M280" s="3">
        <v>26</v>
      </c>
      <c r="N280" s="23">
        <v>0.268623024831</v>
      </c>
      <c r="O280" s="3">
        <v>38</v>
      </c>
      <c r="P280" s="123" t="s">
        <v>58</v>
      </c>
    </row>
    <row r="281" spans="1:16" ht="12.75">
      <c r="A281" s="166" t="s">
        <v>109</v>
      </c>
      <c r="B281" s="97">
        <f>(B277+B279+B280)/3</f>
        <v>88</v>
      </c>
      <c r="C281" s="137" t="s">
        <v>69</v>
      </c>
      <c r="D281" s="137">
        <v>30.1</v>
      </c>
      <c r="E281" s="135" t="s">
        <v>54</v>
      </c>
      <c r="F281" s="135"/>
      <c r="G281" s="91">
        <f>(G278*0.85+G279*1.15+G280)/3</f>
        <v>438.21666666666664</v>
      </c>
      <c r="H281" s="91">
        <f>(H278*0.85+H279*1.15+H280)/3</f>
        <v>118.58333333333333</v>
      </c>
      <c r="I281" s="91">
        <f>(I278*0.85+I279*1.15+I280)/3</f>
        <v>21.566666666666666</v>
      </c>
      <c r="J281" s="91">
        <f>(J278*0.85+J279*1.15+J280)/3</f>
        <v>4.283333333333333</v>
      </c>
      <c r="K281" s="91">
        <f>(K277+K278*0.85+K279*1.15+K280)/4</f>
        <v>74.0875</v>
      </c>
      <c r="L281" s="91">
        <f>(L277+L278*0.85+L279*1.15+L280)/4</f>
        <v>4.5</v>
      </c>
      <c r="M281" s="91">
        <f>(M277+M278*0.85+M279*1.15+M280)/4</f>
        <v>29.15</v>
      </c>
      <c r="N281" s="93">
        <f>(N277+N278*0.85+N279*1.15+N280)/4</f>
        <v>0.2714088331707745</v>
      </c>
      <c r="O281" s="91">
        <f>(O277+O278*0.85+O279*1.15+O280)/4</f>
        <v>36.7</v>
      </c>
      <c r="P281" s="126"/>
    </row>
    <row r="284" spans="1:15" ht="12.75">
      <c r="A284" s="5" t="s">
        <v>242</v>
      </c>
      <c r="B284" s="5">
        <v>55</v>
      </c>
      <c r="C284" s="6" t="s">
        <v>91</v>
      </c>
      <c r="D284" s="6">
        <v>27.5</v>
      </c>
      <c r="E284" s="7" t="s">
        <v>35</v>
      </c>
      <c r="F284" s="7"/>
      <c r="G284" s="14" t="s">
        <v>90</v>
      </c>
      <c r="H284" s="14" t="s">
        <v>90</v>
      </c>
      <c r="I284" s="14" t="s">
        <v>90</v>
      </c>
      <c r="J284" s="14" t="s">
        <v>90</v>
      </c>
      <c r="K284" s="7">
        <v>71</v>
      </c>
      <c r="L284" s="7">
        <v>18</v>
      </c>
      <c r="M284" s="7">
        <v>75</v>
      </c>
      <c r="N284" s="7">
        <v>0.285</v>
      </c>
      <c r="O284" s="7">
        <v>5</v>
      </c>
    </row>
    <row r="285" spans="1:15" ht="12.75">
      <c r="A285" s="5" t="s">
        <v>242</v>
      </c>
      <c r="B285" s="5" t="s">
        <v>90</v>
      </c>
      <c r="C285" s="6" t="s">
        <v>91</v>
      </c>
      <c r="D285" s="6">
        <v>27.5</v>
      </c>
      <c r="E285" s="7" t="s">
        <v>35</v>
      </c>
      <c r="F285" s="3"/>
      <c r="G285" s="3">
        <v>456</v>
      </c>
      <c r="H285" s="3">
        <v>122</v>
      </c>
      <c r="I285" s="3">
        <v>23</v>
      </c>
      <c r="J285" s="3">
        <v>4</v>
      </c>
      <c r="K285" s="3">
        <v>67</v>
      </c>
      <c r="L285" s="3">
        <v>13</v>
      </c>
      <c r="M285" s="3">
        <v>58</v>
      </c>
      <c r="N285" s="3">
        <f>H285/G285</f>
        <v>0.2675438596491228</v>
      </c>
      <c r="O285" s="3">
        <v>4</v>
      </c>
    </row>
    <row r="286" spans="1:15" ht="12.75">
      <c r="A286" s="5" t="s">
        <v>242</v>
      </c>
      <c r="B286" s="5">
        <v>55</v>
      </c>
      <c r="C286" s="6" t="s">
        <v>91</v>
      </c>
      <c r="D286" s="6">
        <v>27.5</v>
      </c>
      <c r="E286" s="7" t="s">
        <v>35</v>
      </c>
      <c r="F286" s="3"/>
      <c r="G286" s="3">
        <v>344</v>
      </c>
      <c r="H286" s="3">
        <v>97</v>
      </c>
      <c r="I286" s="3">
        <v>19</v>
      </c>
      <c r="J286" s="3">
        <v>3</v>
      </c>
      <c r="K286" s="3">
        <v>51</v>
      </c>
      <c r="L286" s="3">
        <v>12</v>
      </c>
      <c r="M286" s="3">
        <v>52</v>
      </c>
      <c r="N286" s="3">
        <f>H286/G286</f>
        <v>0.2819767441860465</v>
      </c>
      <c r="O286" s="3">
        <v>2</v>
      </c>
    </row>
    <row r="287" spans="1:15" ht="12.75">
      <c r="A287" s="5" t="s">
        <v>242</v>
      </c>
      <c r="B287" s="5">
        <v>55</v>
      </c>
      <c r="C287" s="6" t="s">
        <v>91</v>
      </c>
      <c r="D287" s="6">
        <v>27.5</v>
      </c>
      <c r="E287" s="7" t="s">
        <v>35</v>
      </c>
      <c r="F287" s="3"/>
      <c r="G287" s="3">
        <v>410</v>
      </c>
      <c r="H287" s="3">
        <v>105</v>
      </c>
      <c r="I287" s="3">
        <v>19</v>
      </c>
      <c r="J287" s="3">
        <v>3</v>
      </c>
      <c r="K287" s="3">
        <v>55</v>
      </c>
      <c r="L287" s="3">
        <v>15</v>
      </c>
      <c r="M287" s="3">
        <v>64</v>
      </c>
      <c r="N287" s="3">
        <v>0.256097560976</v>
      </c>
      <c r="O287" s="3">
        <v>3</v>
      </c>
    </row>
    <row r="288" spans="1:15" ht="12.75">
      <c r="A288" s="133" t="s">
        <v>242</v>
      </c>
      <c r="B288" s="133">
        <v>55</v>
      </c>
      <c r="C288" s="134" t="s">
        <v>91</v>
      </c>
      <c r="D288" s="134">
        <v>27.5</v>
      </c>
      <c r="E288" s="152" t="s">
        <v>35</v>
      </c>
      <c r="F288" s="3"/>
      <c r="G288" s="91">
        <f>(G285*0.85+G286*1.15+G287)/3</f>
        <v>397.7333333333333</v>
      </c>
      <c r="H288" s="91">
        <f>(H285*0.85+H286*1.15+H287)/3</f>
        <v>106.75</v>
      </c>
      <c r="I288" s="91">
        <f>(I285*0.85+I286*1.15+I287)/3</f>
        <v>20.133333333333333</v>
      </c>
      <c r="J288" s="91">
        <f>(J285*0.85+J286*1.15+J287)/3</f>
        <v>3.283333333333333</v>
      </c>
      <c r="K288" s="91">
        <f>(K284+K285*0.85+K286*1.15+K287)/4</f>
        <v>60.4</v>
      </c>
      <c r="L288" s="91">
        <f>(L284+L285*0.85+L286*1.15+L287)/4</f>
        <v>14.462499999999999</v>
      </c>
      <c r="M288" s="91">
        <f>(M284+M285*0.85+M286*1.15+M287)/4</f>
        <v>62.025</v>
      </c>
      <c r="N288" s="93">
        <f>(N284+N285*0.85+N286*1.15+N287)/4</f>
        <v>0.27319577437292697</v>
      </c>
      <c r="O288" s="91">
        <f>(O284+O285*0.85+O286*1.15+O287)/4</f>
        <v>3.425</v>
      </c>
    </row>
    <row r="289" spans="1:15" ht="12.75">
      <c r="A289" s="1" t="s">
        <v>243</v>
      </c>
      <c r="B289" s="1">
        <v>56</v>
      </c>
      <c r="C289" s="2" t="s">
        <v>84</v>
      </c>
      <c r="D289" s="2">
        <v>33</v>
      </c>
      <c r="E289" s="3" t="s">
        <v>35</v>
      </c>
      <c r="F289" s="3"/>
      <c r="G289" s="3" t="s">
        <v>90</v>
      </c>
      <c r="H289" s="3" t="s">
        <v>90</v>
      </c>
      <c r="I289" s="3" t="s">
        <v>90</v>
      </c>
      <c r="J289" s="3" t="s">
        <v>90</v>
      </c>
      <c r="K289" s="3">
        <v>88</v>
      </c>
      <c r="L289" s="3">
        <v>12</v>
      </c>
      <c r="M289" s="3">
        <v>50</v>
      </c>
      <c r="N289" s="3">
        <v>0.297</v>
      </c>
      <c r="O289" s="3">
        <v>10</v>
      </c>
    </row>
    <row r="290" spans="1:15" ht="12.75">
      <c r="A290" s="1" t="s">
        <v>243</v>
      </c>
      <c r="B290" s="1" t="s">
        <v>90</v>
      </c>
      <c r="C290" s="2" t="s">
        <v>84</v>
      </c>
      <c r="D290" s="2">
        <v>33</v>
      </c>
      <c r="E290" s="3" t="s">
        <v>35</v>
      </c>
      <c r="F290" s="3"/>
      <c r="G290" s="3">
        <v>574</v>
      </c>
      <c r="H290" s="3">
        <v>162</v>
      </c>
      <c r="I290" s="3">
        <v>31</v>
      </c>
      <c r="J290" s="3">
        <v>1</v>
      </c>
      <c r="K290" s="3">
        <v>86</v>
      </c>
      <c r="L290" s="3">
        <v>11</v>
      </c>
      <c r="M290" s="3">
        <v>56</v>
      </c>
      <c r="N290" s="3">
        <f>H290/G290</f>
        <v>0.28222996515679444</v>
      </c>
      <c r="O290" s="3">
        <v>13</v>
      </c>
    </row>
    <row r="291" spans="1:15" ht="12.75">
      <c r="A291" s="1" t="s">
        <v>243</v>
      </c>
      <c r="B291" s="1">
        <v>56</v>
      </c>
      <c r="C291" s="2" t="s">
        <v>84</v>
      </c>
      <c r="D291" s="2">
        <v>33</v>
      </c>
      <c r="E291" s="3" t="s">
        <v>35</v>
      </c>
      <c r="F291" s="3"/>
      <c r="G291" s="3">
        <v>498</v>
      </c>
      <c r="H291" s="3">
        <v>145</v>
      </c>
      <c r="I291" s="3">
        <v>26</v>
      </c>
      <c r="J291" s="3">
        <v>1</v>
      </c>
      <c r="K291" s="3">
        <v>69</v>
      </c>
      <c r="L291" s="3">
        <v>11</v>
      </c>
      <c r="M291" s="3">
        <v>56</v>
      </c>
      <c r="N291" s="3">
        <f>H291/G291</f>
        <v>0.29116465863453816</v>
      </c>
      <c r="O291" s="3">
        <v>10</v>
      </c>
    </row>
    <row r="292" spans="1:15" ht="12.75">
      <c r="A292" s="1" t="s">
        <v>243</v>
      </c>
      <c r="B292" s="1">
        <v>56</v>
      </c>
      <c r="C292" s="2" t="s">
        <v>84</v>
      </c>
      <c r="D292" s="2">
        <v>33</v>
      </c>
      <c r="E292" s="3" t="s">
        <v>35</v>
      </c>
      <c r="F292" s="3"/>
      <c r="G292" s="3">
        <v>628</v>
      </c>
      <c r="H292" s="3">
        <v>188</v>
      </c>
      <c r="I292" s="3">
        <v>32</v>
      </c>
      <c r="J292" s="3">
        <v>1</v>
      </c>
      <c r="K292" s="3">
        <v>98</v>
      </c>
      <c r="L292" s="3">
        <v>14</v>
      </c>
      <c r="M292" s="3">
        <v>60</v>
      </c>
      <c r="N292" s="3">
        <v>0.299363057325</v>
      </c>
      <c r="O292" s="3">
        <v>12</v>
      </c>
    </row>
    <row r="293" spans="1:15" ht="12.75">
      <c r="A293" s="136" t="s">
        <v>243</v>
      </c>
      <c r="B293" s="136">
        <v>56</v>
      </c>
      <c r="C293" s="137" t="s">
        <v>84</v>
      </c>
      <c r="D293" s="137">
        <v>33</v>
      </c>
      <c r="E293" s="135" t="s">
        <v>35</v>
      </c>
      <c r="F293" s="3"/>
      <c r="G293" s="91">
        <f>(G290*0.85+G291*1.15+G292)/3</f>
        <v>562.8666666666667</v>
      </c>
      <c r="H293" s="91">
        <f>(H290*0.85+H291*1.15+H292)/3</f>
        <v>164.15</v>
      </c>
      <c r="I293" s="91">
        <f>(I290*0.85+I291*1.15+I292)/3</f>
        <v>29.416666666666668</v>
      </c>
      <c r="J293" s="91">
        <f>(J290*0.85+J291*1.15+J292)/3</f>
        <v>1</v>
      </c>
      <c r="K293" s="91">
        <f>(K289+K290*0.85+K291*1.15+K292)/4</f>
        <v>84.6125</v>
      </c>
      <c r="L293" s="91">
        <f>(L289+L290*0.85+L291*1.15+L292)/4</f>
        <v>12</v>
      </c>
      <c r="M293" s="91">
        <f>(M289+M290*0.85+M291*1.15+M292)/4</f>
        <v>55.5</v>
      </c>
      <c r="N293" s="93">
        <f>(N289+N290*0.85+N291*1.15+N292)/4</f>
        <v>0.2927744712844985</v>
      </c>
      <c r="O293" s="91">
        <f>(O289+O290*0.85+O291*1.15+O292)/4</f>
        <v>11.1375</v>
      </c>
    </row>
    <row r="294" spans="1:15" ht="12.75">
      <c r="A294" s="1" t="s">
        <v>244</v>
      </c>
      <c r="B294" s="1">
        <v>58</v>
      </c>
      <c r="C294" s="2" t="s">
        <v>72</v>
      </c>
      <c r="D294" s="2">
        <v>26.6</v>
      </c>
      <c r="E294" s="3" t="s">
        <v>35</v>
      </c>
      <c r="F294" s="3"/>
      <c r="G294" s="3" t="s">
        <v>90</v>
      </c>
      <c r="H294" s="3" t="s">
        <v>90</v>
      </c>
      <c r="I294" s="3" t="s">
        <v>90</v>
      </c>
      <c r="J294" s="3" t="s">
        <v>90</v>
      </c>
      <c r="K294" s="3">
        <v>83</v>
      </c>
      <c r="L294" s="3">
        <v>7</v>
      </c>
      <c r="M294" s="3">
        <v>49</v>
      </c>
      <c r="N294" s="3">
        <v>0.289</v>
      </c>
      <c r="O294" s="3">
        <v>20</v>
      </c>
    </row>
    <row r="295" spans="1:15" ht="12.75">
      <c r="A295" s="1" t="s">
        <v>244</v>
      </c>
      <c r="B295" s="1" t="s">
        <v>90</v>
      </c>
      <c r="C295" s="2" t="s">
        <v>72</v>
      </c>
      <c r="D295" s="2">
        <v>26.6</v>
      </c>
      <c r="E295" s="3" t="s">
        <v>35</v>
      </c>
      <c r="F295" s="3"/>
      <c r="G295" s="3">
        <v>485</v>
      </c>
      <c r="H295" s="3">
        <v>138</v>
      </c>
      <c r="I295" s="3">
        <v>22</v>
      </c>
      <c r="J295" s="3">
        <v>7</v>
      </c>
      <c r="K295" s="3">
        <v>74</v>
      </c>
      <c r="L295" s="3">
        <v>7</v>
      </c>
      <c r="M295" s="3">
        <v>53</v>
      </c>
      <c r="N295" s="3">
        <f>H295/G295</f>
        <v>0.2845360824742268</v>
      </c>
      <c r="O295" s="3">
        <v>18</v>
      </c>
    </row>
    <row r="296" spans="1:15" ht="12.75">
      <c r="A296" s="1" t="s">
        <v>244</v>
      </c>
      <c r="B296" s="1">
        <v>58</v>
      </c>
      <c r="C296" s="2" t="s">
        <v>72</v>
      </c>
      <c r="D296" s="2">
        <v>26.6</v>
      </c>
      <c r="E296" s="3" t="s">
        <v>35</v>
      </c>
      <c r="F296" s="3"/>
      <c r="G296" s="3">
        <v>482</v>
      </c>
      <c r="H296" s="3">
        <v>146</v>
      </c>
      <c r="I296" s="3">
        <v>24</v>
      </c>
      <c r="J296" s="3">
        <v>4</v>
      </c>
      <c r="K296" s="3">
        <v>80</v>
      </c>
      <c r="L296" s="3">
        <v>5</v>
      </c>
      <c r="M296" s="3">
        <v>45</v>
      </c>
      <c r="N296" s="3">
        <f>H296/G296</f>
        <v>0.3029045643153527</v>
      </c>
      <c r="O296" s="3">
        <v>11</v>
      </c>
    </row>
    <row r="297" spans="1:15" ht="12.75">
      <c r="A297" s="1" t="s">
        <v>244</v>
      </c>
      <c r="B297" s="1">
        <v>58</v>
      </c>
      <c r="C297" s="2" t="s">
        <v>72</v>
      </c>
      <c r="D297" s="2">
        <v>26.6</v>
      </c>
      <c r="E297" s="3" t="s">
        <v>35</v>
      </c>
      <c r="F297" s="3"/>
      <c r="G297" s="3">
        <v>556</v>
      </c>
      <c r="H297" s="3">
        <v>149</v>
      </c>
      <c r="I297" s="3">
        <v>27</v>
      </c>
      <c r="J297" s="3">
        <v>5</v>
      </c>
      <c r="K297" s="3">
        <v>90</v>
      </c>
      <c r="L297" s="3">
        <v>9</v>
      </c>
      <c r="M297" s="3">
        <v>49</v>
      </c>
      <c r="N297" s="3">
        <v>0.267985611511</v>
      </c>
      <c r="O297" s="3">
        <v>16</v>
      </c>
    </row>
    <row r="298" spans="1:15" ht="12.75">
      <c r="A298" s="136" t="s">
        <v>244</v>
      </c>
      <c r="B298" s="136">
        <v>58</v>
      </c>
      <c r="C298" s="137" t="s">
        <v>72</v>
      </c>
      <c r="D298" s="137">
        <v>26.6</v>
      </c>
      <c r="E298" s="135" t="s">
        <v>35</v>
      </c>
      <c r="F298" s="3"/>
      <c r="G298" s="91">
        <f>(G295*0.85+G296*1.15+G297)/3</f>
        <v>507.51666666666665</v>
      </c>
      <c r="H298" s="91">
        <f>(H295*0.85+H296*1.15+H297)/3</f>
        <v>144.73333333333332</v>
      </c>
      <c r="I298" s="91">
        <f>(I295*0.85+I296*1.15+I297)/3</f>
        <v>24.433333333333334</v>
      </c>
      <c r="J298" s="91">
        <f>(J295*0.85+J296*1.15+J297)/3</f>
        <v>5.183333333333334</v>
      </c>
      <c r="K298" s="91">
        <f>(K294+K295*0.85+K296*1.15+K297)/4</f>
        <v>81.975</v>
      </c>
      <c r="L298" s="91">
        <f>(L294+L295*0.85+L296*1.15+L297)/4</f>
        <v>6.925</v>
      </c>
      <c r="M298" s="91">
        <f>(M294+M295*0.85+M296*1.15+M297)/4</f>
        <v>48.699999999999996</v>
      </c>
      <c r="N298" s="93">
        <f>(N294+N295*0.85+N296*1.15+N297)/4</f>
        <v>0.2867953826441871</v>
      </c>
      <c r="O298" s="91">
        <f>(O294+O295*0.85+O296*1.15+O297)/4</f>
        <v>15.987499999999999</v>
      </c>
    </row>
    <row r="299" spans="1:15" ht="12.75">
      <c r="A299" s="1" t="s">
        <v>245</v>
      </c>
      <c r="B299" s="5">
        <v>59</v>
      </c>
      <c r="C299" s="2" t="s">
        <v>39</v>
      </c>
      <c r="D299" s="2">
        <v>38.4</v>
      </c>
      <c r="E299" s="3" t="s">
        <v>35</v>
      </c>
      <c r="F299" s="3"/>
      <c r="G299" s="3" t="s">
        <v>90</v>
      </c>
      <c r="H299" s="3" t="s">
        <v>90</v>
      </c>
      <c r="I299" s="3" t="s">
        <v>90</v>
      </c>
      <c r="J299" s="3" t="s">
        <v>90</v>
      </c>
      <c r="K299" s="3">
        <v>60</v>
      </c>
      <c r="L299" s="3">
        <v>20</v>
      </c>
      <c r="M299" s="3">
        <v>65</v>
      </c>
      <c r="N299" s="3">
        <v>0.267</v>
      </c>
      <c r="O299" s="3">
        <v>15</v>
      </c>
    </row>
    <row r="300" spans="1:15" ht="12.75">
      <c r="A300" s="1" t="s">
        <v>245</v>
      </c>
      <c r="B300" s="5" t="s">
        <v>90</v>
      </c>
      <c r="C300" s="2" t="s">
        <v>39</v>
      </c>
      <c r="D300" s="2">
        <v>38.4</v>
      </c>
      <c r="E300" s="3" t="s">
        <v>35</v>
      </c>
      <c r="F300" s="3"/>
      <c r="G300" s="3">
        <v>414</v>
      </c>
      <c r="H300" s="3">
        <v>110</v>
      </c>
      <c r="I300" s="3">
        <v>22</v>
      </c>
      <c r="J300" s="3">
        <v>3</v>
      </c>
      <c r="K300" s="3">
        <v>64</v>
      </c>
      <c r="L300" s="3">
        <v>21</v>
      </c>
      <c r="M300" s="3">
        <v>70</v>
      </c>
      <c r="N300" s="3">
        <f>H300/G300</f>
        <v>0.26570048309178745</v>
      </c>
      <c r="O300" s="3">
        <v>16</v>
      </c>
    </row>
    <row r="301" spans="1:15" ht="12.75">
      <c r="A301" s="1" t="s">
        <v>245</v>
      </c>
      <c r="B301" s="5">
        <v>59</v>
      </c>
      <c r="C301" s="2" t="s">
        <v>39</v>
      </c>
      <c r="D301" s="2">
        <v>38.4</v>
      </c>
      <c r="E301" s="3" t="s">
        <v>35</v>
      </c>
      <c r="F301" s="3"/>
      <c r="G301" s="3">
        <v>368</v>
      </c>
      <c r="H301" s="3">
        <v>90</v>
      </c>
      <c r="I301" s="3">
        <v>19</v>
      </c>
      <c r="J301" s="3">
        <v>2</v>
      </c>
      <c r="K301" s="3">
        <v>54</v>
      </c>
      <c r="L301" s="3">
        <v>19</v>
      </c>
      <c r="M301" s="3">
        <v>62</v>
      </c>
      <c r="N301" s="3">
        <f>H301/G301</f>
        <v>0.24456521739130435</v>
      </c>
      <c r="O301" s="3">
        <v>12</v>
      </c>
    </row>
    <row r="302" spans="1:15" ht="12.75">
      <c r="A302" s="1" t="s">
        <v>245</v>
      </c>
      <c r="B302" s="5">
        <v>59</v>
      </c>
      <c r="C302" s="2" t="s">
        <v>39</v>
      </c>
      <c r="D302" s="2">
        <v>38.4</v>
      </c>
      <c r="E302" s="3" t="s">
        <v>35</v>
      </c>
      <c r="F302" s="3"/>
      <c r="G302" s="3">
        <v>426</v>
      </c>
      <c r="H302" s="3">
        <v>106</v>
      </c>
      <c r="I302" s="3">
        <v>21</v>
      </c>
      <c r="J302" s="3">
        <v>3</v>
      </c>
      <c r="K302" s="3">
        <v>59</v>
      </c>
      <c r="L302" s="3">
        <v>19</v>
      </c>
      <c r="M302" s="3">
        <v>70</v>
      </c>
      <c r="N302" s="3">
        <v>0.24882629108</v>
      </c>
      <c r="O302" s="3">
        <v>15</v>
      </c>
    </row>
    <row r="303" spans="1:15" ht="12.75">
      <c r="A303" s="136" t="s">
        <v>245</v>
      </c>
      <c r="B303" s="133">
        <v>59</v>
      </c>
      <c r="C303" s="137" t="s">
        <v>39</v>
      </c>
      <c r="D303" s="137">
        <v>38.4</v>
      </c>
      <c r="E303" s="135" t="s">
        <v>35</v>
      </c>
      <c r="F303" s="3"/>
      <c r="G303" s="91">
        <f>(G300*0.85+G301*1.15+G302)/3</f>
        <v>400.3666666666666</v>
      </c>
      <c r="H303" s="91">
        <f>(H300*0.85+H301*1.15+H302)/3</f>
        <v>101</v>
      </c>
      <c r="I303" s="91">
        <f>(I300*0.85+I301*1.15+I302)/3</f>
        <v>20.516666666666666</v>
      </c>
      <c r="J303" s="91">
        <f>(J300*0.85+J301*1.15+J302)/3</f>
        <v>2.6166666666666667</v>
      </c>
      <c r="K303" s="91">
        <f>(K299+K300*0.85+K301*1.15+K302)/4</f>
        <v>58.875</v>
      </c>
      <c r="L303" s="91">
        <f>(L299+L300*0.85+L301*1.15+L302)/4</f>
        <v>19.674999999999997</v>
      </c>
      <c r="M303" s="91">
        <f>(M299+M300*0.85+M301*1.15+M302)/4</f>
        <v>66.45</v>
      </c>
      <c r="N303" s="93">
        <f>(N299+N300*0.85+N301*1.15+N302)/4</f>
        <v>0.25573042542700486</v>
      </c>
      <c r="O303" s="91">
        <f>(O299+O300*0.85+O301*1.15+O302)/4</f>
        <v>14.35</v>
      </c>
    </row>
    <row r="304" spans="1:15" ht="12.75">
      <c r="A304" s="1" t="s">
        <v>246</v>
      </c>
      <c r="B304" s="1">
        <v>60</v>
      </c>
      <c r="C304" s="2" t="s">
        <v>39</v>
      </c>
      <c r="D304" s="2">
        <v>26.3</v>
      </c>
      <c r="E304" s="3" t="s">
        <v>35</v>
      </c>
      <c r="F304" s="3"/>
      <c r="G304" s="3" t="s">
        <v>90</v>
      </c>
      <c r="H304" s="3" t="s">
        <v>90</v>
      </c>
      <c r="I304" s="3" t="s">
        <v>90</v>
      </c>
      <c r="J304" s="3" t="s">
        <v>90</v>
      </c>
      <c r="K304" s="3">
        <v>75</v>
      </c>
      <c r="L304" s="3">
        <v>12</v>
      </c>
      <c r="M304" s="3">
        <v>67</v>
      </c>
      <c r="N304" s="3">
        <v>0.297</v>
      </c>
      <c r="O304" s="3">
        <v>8</v>
      </c>
    </row>
    <row r="305" spans="1:15" ht="12.75">
      <c r="A305" s="1" t="s">
        <v>246</v>
      </c>
      <c r="B305" s="1" t="s">
        <v>90</v>
      </c>
      <c r="C305" s="2" t="s">
        <v>39</v>
      </c>
      <c r="D305" s="2">
        <v>26.3</v>
      </c>
      <c r="E305" s="3" t="s">
        <v>35</v>
      </c>
      <c r="F305" s="3"/>
      <c r="G305" s="3">
        <v>546</v>
      </c>
      <c r="H305" s="3">
        <v>159</v>
      </c>
      <c r="I305" s="3">
        <v>34</v>
      </c>
      <c r="J305" s="3">
        <v>7</v>
      </c>
      <c r="K305" s="3">
        <v>80</v>
      </c>
      <c r="L305" s="3">
        <v>12</v>
      </c>
      <c r="M305" s="3">
        <v>62</v>
      </c>
      <c r="N305" s="3">
        <f>H305/G305</f>
        <v>0.29120879120879123</v>
      </c>
      <c r="O305" s="3">
        <v>8</v>
      </c>
    </row>
    <row r="306" spans="1:15" ht="12.75">
      <c r="A306" s="1" t="s">
        <v>246</v>
      </c>
      <c r="B306" s="1">
        <v>60</v>
      </c>
      <c r="C306" s="2" t="s">
        <v>39</v>
      </c>
      <c r="D306" s="2">
        <v>26.3</v>
      </c>
      <c r="E306" s="3" t="s">
        <v>35</v>
      </c>
      <c r="F306" s="3"/>
      <c r="G306" s="3">
        <v>491</v>
      </c>
      <c r="H306" s="3">
        <v>145</v>
      </c>
      <c r="I306" s="3">
        <v>29</v>
      </c>
      <c r="J306" s="3">
        <v>5</v>
      </c>
      <c r="K306" s="3">
        <v>82</v>
      </c>
      <c r="L306" s="3">
        <v>11</v>
      </c>
      <c r="M306" s="3">
        <v>62</v>
      </c>
      <c r="N306" s="3">
        <f>H306/G306</f>
        <v>0.2953156822810591</v>
      </c>
      <c r="O306" s="3">
        <v>13</v>
      </c>
    </row>
    <row r="307" spans="1:15" ht="12.75">
      <c r="A307" s="1" t="s">
        <v>246</v>
      </c>
      <c r="B307" s="1">
        <v>60</v>
      </c>
      <c r="C307" s="2" t="s">
        <v>39</v>
      </c>
      <c r="D307" s="2">
        <v>26.3</v>
      </c>
      <c r="E307" s="3" t="s">
        <v>35</v>
      </c>
      <c r="F307" s="3"/>
      <c r="G307" s="3">
        <v>535</v>
      </c>
      <c r="H307" s="3">
        <v>155</v>
      </c>
      <c r="I307" s="3">
        <v>37</v>
      </c>
      <c r="J307" s="3">
        <v>6</v>
      </c>
      <c r="K307" s="3">
        <v>94</v>
      </c>
      <c r="L307" s="3">
        <v>11</v>
      </c>
      <c r="M307" s="3">
        <v>60</v>
      </c>
      <c r="N307" s="3">
        <v>0.289719626168</v>
      </c>
      <c r="O307" s="3">
        <v>11</v>
      </c>
    </row>
    <row r="308" spans="1:15" ht="12.75">
      <c r="A308" s="136" t="s">
        <v>246</v>
      </c>
      <c r="B308" s="136">
        <v>60</v>
      </c>
      <c r="C308" s="137" t="s">
        <v>39</v>
      </c>
      <c r="D308" s="137">
        <v>26.3</v>
      </c>
      <c r="E308" s="135" t="s">
        <v>35</v>
      </c>
      <c r="F308" s="3"/>
      <c r="G308" s="91">
        <f>(G305*0.85+G306*1.15+G307)/3</f>
        <v>521.25</v>
      </c>
      <c r="H308" s="91">
        <f>(H305*0.85+H306*1.15+H307)/3</f>
        <v>152.29999999999998</v>
      </c>
      <c r="I308" s="91">
        <f>(I305*0.85+I306*1.15+I307)/3</f>
        <v>33.083333333333336</v>
      </c>
      <c r="J308" s="91">
        <f>(J305*0.85+J306*1.15+J307)/3</f>
        <v>5.8999999999999995</v>
      </c>
      <c r="K308" s="91">
        <f>(K304+K305*0.85+K306*1.15+K307)/4</f>
        <v>82.825</v>
      </c>
      <c r="L308" s="91">
        <f>(L304+L305*0.85+L306*1.15+L307)/4</f>
        <v>11.462499999999999</v>
      </c>
      <c r="M308" s="91">
        <f>(M304+M305*0.85+M306*1.15+M307)/4</f>
        <v>62.75</v>
      </c>
      <c r="N308" s="93">
        <f>(N304+N305*0.85+N306*1.15+N307)/4</f>
        <v>0.2934650333296726</v>
      </c>
      <c r="O308" s="91">
        <f>(O304+O305*0.85+O306*1.15+O307)/4</f>
        <v>10.1875</v>
      </c>
    </row>
    <row r="309" spans="1:15" ht="12.75">
      <c r="A309" s="28" t="s">
        <v>247</v>
      </c>
      <c r="B309" s="5">
        <v>61</v>
      </c>
      <c r="C309" s="29" t="s">
        <v>15</v>
      </c>
      <c r="D309" s="29">
        <v>31</v>
      </c>
      <c r="E309" s="30" t="s">
        <v>35</v>
      </c>
      <c r="F309" s="30"/>
      <c r="G309" s="3" t="s">
        <v>90</v>
      </c>
      <c r="H309" s="3" t="s">
        <v>90</v>
      </c>
      <c r="I309" s="3" t="s">
        <v>90</v>
      </c>
      <c r="J309" s="3" t="s">
        <v>90</v>
      </c>
      <c r="K309" s="30">
        <v>70</v>
      </c>
      <c r="L309" s="30">
        <v>22</v>
      </c>
      <c r="M309" s="30">
        <v>72</v>
      </c>
      <c r="N309" s="30">
        <v>0.25</v>
      </c>
      <c r="O309" s="30">
        <v>12</v>
      </c>
    </row>
    <row r="310" spans="1:15" ht="12.75">
      <c r="A310" s="28" t="s">
        <v>247</v>
      </c>
      <c r="B310" s="5" t="s">
        <v>90</v>
      </c>
      <c r="C310" s="29" t="s">
        <v>15</v>
      </c>
      <c r="D310" s="29">
        <v>31</v>
      </c>
      <c r="E310" s="30" t="s">
        <v>35</v>
      </c>
      <c r="F310" s="3"/>
      <c r="G310" s="3">
        <v>531</v>
      </c>
      <c r="H310" s="3">
        <v>143</v>
      </c>
      <c r="I310" s="3">
        <v>25</v>
      </c>
      <c r="J310" s="3">
        <v>3</v>
      </c>
      <c r="K310" s="3">
        <v>76</v>
      </c>
      <c r="L310" s="3">
        <v>22</v>
      </c>
      <c r="M310" s="3">
        <v>76</v>
      </c>
      <c r="N310" s="3">
        <f>H310/G310</f>
        <v>0.2693032015065913</v>
      </c>
      <c r="O310" s="3">
        <v>12</v>
      </c>
    </row>
    <row r="311" spans="1:15" ht="12.75">
      <c r="A311" s="28" t="s">
        <v>247</v>
      </c>
      <c r="B311" s="5">
        <v>61</v>
      </c>
      <c r="C311" s="29" t="s">
        <v>15</v>
      </c>
      <c r="D311" s="29">
        <v>31</v>
      </c>
      <c r="E311" s="30" t="s">
        <v>35</v>
      </c>
      <c r="F311" s="3"/>
      <c r="G311" s="3">
        <v>541</v>
      </c>
      <c r="H311" s="3">
        <v>140</v>
      </c>
      <c r="I311" s="3">
        <v>26</v>
      </c>
      <c r="J311" s="3">
        <v>2</v>
      </c>
      <c r="K311" s="3">
        <v>69</v>
      </c>
      <c r="L311" s="3">
        <v>22</v>
      </c>
      <c r="M311" s="3">
        <v>78</v>
      </c>
      <c r="N311" s="3">
        <f>H311/G311</f>
        <v>0.2587800369685767</v>
      </c>
      <c r="O311" s="3">
        <v>11</v>
      </c>
    </row>
    <row r="312" spans="1:15" ht="12.75">
      <c r="A312" s="28" t="s">
        <v>247</v>
      </c>
      <c r="B312" s="5">
        <v>61</v>
      </c>
      <c r="C312" s="29" t="s">
        <v>15</v>
      </c>
      <c r="D312" s="29">
        <v>31</v>
      </c>
      <c r="E312" s="30" t="s">
        <v>35</v>
      </c>
      <c r="F312" s="3"/>
      <c r="G312" s="3">
        <v>537</v>
      </c>
      <c r="H312" s="3">
        <v>131</v>
      </c>
      <c r="I312" s="3">
        <v>22</v>
      </c>
      <c r="J312" s="3">
        <v>1</v>
      </c>
      <c r="K312" s="3">
        <v>72</v>
      </c>
      <c r="L312" s="3">
        <v>24</v>
      </c>
      <c r="M312" s="3">
        <v>92</v>
      </c>
      <c r="N312" s="3">
        <v>0.243947858473</v>
      </c>
      <c r="O312" s="3">
        <v>13</v>
      </c>
    </row>
    <row r="313" spans="1:15" ht="12.75">
      <c r="A313" s="142" t="s">
        <v>247</v>
      </c>
      <c r="B313" s="133">
        <v>61</v>
      </c>
      <c r="C313" s="143" t="s">
        <v>15</v>
      </c>
      <c r="D313" s="143">
        <v>31</v>
      </c>
      <c r="E313" s="155" t="s">
        <v>35</v>
      </c>
      <c r="F313" s="3"/>
      <c r="G313" s="91">
        <f>(G310*0.85+G311*1.15+G312)/3</f>
        <v>536.8333333333334</v>
      </c>
      <c r="H313" s="91">
        <f>(H310*0.85+H311*1.15+H312)/3</f>
        <v>137.85</v>
      </c>
      <c r="I313" s="91">
        <f>(I310*0.85+I311*1.15+I312)/3</f>
        <v>24.383333333333336</v>
      </c>
      <c r="J313" s="91">
        <f>(J310*0.85+J311*1.15+J312)/3</f>
        <v>1.95</v>
      </c>
      <c r="K313" s="91">
        <f>(K309+K310*0.85+K311*1.15+K312)/4</f>
        <v>71.4875</v>
      </c>
      <c r="L313" s="91">
        <f>(L309+L310*0.85+L311*1.15+L312)/4</f>
        <v>22.5</v>
      </c>
      <c r="M313" s="91">
        <f>(M309+M310*0.85+M311*1.15+M312)/4</f>
        <v>79.57499999999999</v>
      </c>
      <c r="N313" s="93">
        <f>(N309+N310*0.85+N311*1.15+N312)/4</f>
        <v>0.2551131555668664</v>
      </c>
      <c r="O313" s="91">
        <f>(O309+O310*0.85+O311*1.15+O312)/4</f>
        <v>11.962499999999999</v>
      </c>
    </row>
    <row r="314" spans="1:15" ht="12.75">
      <c r="A314" s="71" t="s">
        <v>210</v>
      </c>
      <c r="B314" s="71">
        <v>77</v>
      </c>
      <c r="C314" s="33" t="s">
        <v>39</v>
      </c>
      <c r="D314" s="33">
        <v>31.4</v>
      </c>
      <c r="E314" s="30" t="s">
        <v>35</v>
      </c>
      <c r="F314" s="34"/>
      <c r="G314" s="3" t="s">
        <v>90</v>
      </c>
      <c r="H314" s="3" t="s">
        <v>90</v>
      </c>
      <c r="I314" s="3" t="s">
        <v>90</v>
      </c>
      <c r="J314" s="3" t="s">
        <v>90</v>
      </c>
      <c r="K314" s="34">
        <v>62</v>
      </c>
      <c r="L314" s="34">
        <v>14</v>
      </c>
      <c r="M314" s="34">
        <v>72</v>
      </c>
      <c r="N314" s="34">
        <v>0.273</v>
      </c>
      <c r="O314" s="34">
        <v>6</v>
      </c>
    </row>
    <row r="315" spans="1:15" ht="12.75">
      <c r="A315" s="71" t="s">
        <v>210</v>
      </c>
      <c r="B315" s="71" t="s">
        <v>90</v>
      </c>
      <c r="C315" s="33" t="s">
        <v>39</v>
      </c>
      <c r="D315" s="33">
        <v>31.4</v>
      </c>
      <c r="E315" s="30" t="s">
        <v>35</v>
      </c>
      <c r="F315" s="3"/>
      <c r="G315" s="3">
        <v>527</v>
      </c>
      <c r="H315" s="3">
        <v>146</v>
      </c>
      <c r="I315" s="3">
        <v>29</v>
      </c>
      <c r="J315" s="3">
        <v>4</v>
      </c>
      <c r="K315" s="3">
        <v>72</v>
      </c>
      <c r="L315" s="3">
        <v>15</v>
      </c>
      <c r="M315" s="3">
        <v>77</v>
      </c>
      <c r="N315" s="3">
        <f>H315/G315</f>
        <v>0.27703984819734345</v>
      </c>
      <c r="O315" s="3">
        <v>13</v>
      </c>
    </row>
    <row r="316" spans="1:15" ht="12.75">
      <c r="A316" s="71" t="s">
        <v>210</v>
      </c>
      <c r="B316" s="71">
        <v>77</v>
      </c>
      <c r="C316" s="33" t="s">
        <v>39</v>
      </c>
      <c r="D316" s="33">
        <v>31.4</v>
      </c>
      <c r="E316" s="30" t="s">
        <v>35</v>
      </c>
      <c r="F316" s="3"/>
      <c r="G316" s="3">
        <v>466</v>
      </c>
      <c r="H316" s="3">
        <v>132</v>
      </c>
      <c r="I316" s="3">
        <v>28</v>
      </c>
      <c r="J316" s="3">
        <v>3</v>
      </c>
      <c r="K316" s="3">
        <v>63</v>
      </c>
      <c r="L316" s="3">
        <v>13</v>
      </c>
      <c r="M316" s="3">
        <v>69</v>
      </c>
      <c r="N316" s="3">
        <f>H316/G316</f>
        <v>0.2832618025751073</v>
      </c>
      <c r="O316" s="3">
        <v>8</v>
      </c>
    </row>
    <row r="317" spans="1:15" ht="12.75">
      <c r="A317" s="71" t="s">
        <v>210</v>
      </c>
      <c r="B317" s="71">
        <v>77</v>
      </c>
      <c r="C317" s="33" t="s">
        <v>39</v>
      </c>
      <c r="D317" s="33">
        <v>31.4</v>
      </c>
      <c r="E317" s="30" t="s">
        <v>35</v>
      </c>
      <c r="F317" s="3"/>
      <c r="G317" s="3">
        <v>543</v>
      </c>
      <c r="H317" s="3">
        <v>143</v>
      </c>
      <c r="I317" s="3">
        <v>25</v>
      </c>
      <c r="J317" s="3">
        <v>5</v>
      </c>
      <c r="K317" s="3">
        <v>69</v>
      </c>
      <c r="L317" s="3">
        <v>15</v>
      </c>
      <c r="M317" s="3">
        <v>75</v>
      </c>
      <c r="N317" s="3">
        <v>0.26335174954</v>
      </c>
      <c r="O317" s="3">
        <v>9</v>
      </c>
    </row>
    <row r="318" spans="1:15" ht="12.75">
      <c r="A318" s="147" t="s">
        <v>210</v>
      </c>
      <c r="B318" s="147">
        <v>77</v>
      </c>
      <c r="C318" s="148" t="s">
        <v>39</v>
      </c>
      <c r="D318" s="148">
        <v>31.4</v>
      </c>
      <c r="E318" s="155" t="s">
        <v>35</v>
      </c>
      <c r="F318" s="3"/>
      <c r="G318" s="91">
        <f>(G315*0.85+G316*1.15+G317)/3</f>
        <v>508.95</v>
      </c>
      <c r="H318" s="91">
        <f>(H315*0.85+H316*1.15+H317)/3</f>
        <v>139.63333333333333</v>
      </c>
      <c r="I318" s="91">
        <f>(I315*0.85+I316*1.15+I317)/3</f>
        <v>27.28333333333333</v>
      </c>
      <c r="J318" s="91">
        <f>(J315*0.85+J316*1.15+J317)/3</f>
        <v>3.9499999999999997</v>
      </c>
      <c r="K318" s="91">
        <f>(K314+K315*0.85+K316*1.15+K317)/4</f>
        <v>66.1625</v>
      </c>
      <c r="L318" s="91">
        <f>(L314+L315*0.85+L316*1.15+L317)/4</f>
        <v>14.175</v>
      </c>
      <c r="M318" s="91">
        <f>(M314+M315*0.85+M316*1.15+M317)/4</f>
        <v>72.94999999999999</v>
      </c>
      <c r="N318" s="93">
        <f>(N314+N315*0.85+N316*1.15+N317)/4</f>
        <v>0.2743966733672788</v>
      </c>
      <c r="O318" s="91">
        <f>(O314+O315*0.85+O316*1.15+O317)/4</f>
        <v>8.8125</v>
      </c>
    </row>
    <row r="319" spans="1:15" ht="12.75">
      <c r="A319" s="71" t="s">
        <v>248</v>
      </c>
      <c r="B319" s="197">
        <v>73</v>
      </c>
      <c r="C319" s="33" t="s">
        <v>69</v>
      </c>
      <c r="D319" s="33">
        <v>24.2</v>
      </c>
      <c r="E319" s="34" t="s">
        <v>35</v>
      </c>
      <c r="F319" s="34"/>
      <c r="G319" s="3" t="s">
        <v>90</v>
      </c>
      <c r="H319" s="3" t="s">
        <v>90</v>
      </c>
      <c r="I319" s="3" t="s">
        <v>90</v>
      </c>
      <c r="J319" s="3" t="s">
        <v>90</v>
      </c>
      <c r="K319" s="34">
        <v>57</v>
      </c>
      <c r="L319" s="34">
        <v>27</v>
      </c>
      <c r="M319" s="34">
        <v>72</v>
      </c>
      <c r="N319" s="34">
        <v>0.257</v>
      </c>
      <c r="O319" s="34">
        <v>4</v>
      </c>
    </row>
    <row r="320" spans="1:15" ht="12.75">
      <c r="A320" s="71" t="s">
        <v>248</v>
      </c>
      <c r="B320" s="197" t="s">
        <v>90</v>
      </c>
      <c r="C320" s="33" t="s">
        <v>69</v>
      </c>
      <c r="D320" s="33">
        <v>24.2</v>
      </c>
      <c r="E320" s="34" t="s">
        <v>35</v>
      </c>
      <c r="F320" s="34"/>
      <c r="G320" s="3">
        <v>524</v>
      </c>
      <c r="H320" s="3">
        <v>134</v>
      </c>
      <c r="I320" s="3">
        <v>22</v>
      </c>
      <c r="J320" s="3">
        <v>1</v>
      </c>
      <c r="K320" s="34">
        <v>68</v>
      </c>
      <c r="L320" s="34">
        <v>34</v>
      </c>
      <c r="M320" s="34">
        <v>86</v>
      </c>
      <c r="N320" s="3">
        <f>H320/G320</f>
        <v>0.25572519083969464</v>
      </c>
      <c r="O320" s="34">
        <v>6</v>
      </c>
    </row>
    <row r="321" spans="1:15" ht="12.75">
      <c r="A321" s="71" t="s">
        <v>248</v>
      </c>
      <c r="B321" s="197">
        <v>73</v>
      </c>
      <c r="C321" s="33" t="s">
        <v>69</v>
      </c>
      <c r="D321" s="33">
        <v>24.2</v>
      </c>
      <c r="E321" s="34" t="s">
        <v>35</v>
      </c>
      <c r="F321" s="34"/>
      <c r="G321" s="3">
        <v>335</v>
      </c>
      <c r="H321" s="3">
        <v>87</v>
      </c>
      <c r="I321" s="3">
        <v>14</v>
      </c>
      <c r="J321" s="3">
        <v>0</v>
      </c>
      <c r="K321" s="34">
        <v>47</v>
      </c>
      <c r="L321" s="34">
        <v>26</v>
      </c>
      <c r="M321" s="34">
        <v>66</v>
      </c>
      <c r="N321" s="3">
        <f>H321/G321</f>
        <v>0.25970149253731345</v>
      </c>
      <c r="O321" s="34">
        <v>3</v>
      </c>
    </row>
    <row r="322" spans="1:15" ht="12.75">
      <c r="A322" s="71" t="s">
        <v>248</v>
      </c>
      <c r="B322" s="197">
        <v>73</v>
      </c>
      <c r="C322" s="33" t="s">
        <v>69</v>
      </c>
      <c r="D322" s="33">
        <v>24.2</v>
      </c>
      <c r="E322" s="34" t="s">
        <v>35</v>
      </c>
      <c r="F322" s="34"/>
      <c r="G322" s="3">
        <v>474</v>
      </c>
      <c r="H322" s="3">
        <v>130</v>
      </c>
      <c r="I322" s="3">
        <v>26</v>
      </c>
      <c r="J322" s="3">
        <v>0</v>
      </c>
      <c r="K322" s="34">
        <v>73</v>
      </c>
      <c r="L322" s="34">
        <v>33</v>
      </c>
      <c r="M322" s="34">
        <v>87</v>
      </c>
      <c r="N322" s="34">
        <v>0.274261603376</v>
      </c>
      <c r="O322" s="34">
        <v>3</v>
      </c>
    </row>
    <row r="323" spans="1:15" ht="12.75">
      <c r="A323" s="147" t="s">
        <v>248</v>
      </c>
      <c r="B323" s="198">
        <v>73</v>
      </c>
      <c r="C323" s="148" t="s">
        <v>69</v>
      </c>
      <c r="D323" s="148">
        <v>24.2</v>
      </c>
      <c r="E323" s="149" t="s">
        <v>35</v>
      </c>
      <c r="F323" s="34"/>
      <c r="G323" s="91">
        <f>(G320*0.85+G321*1.15+G322)/3</f>
        <v>434.88333333333327</v>
      </c>
      <c r="H323" s="91">
        <f>(H320*0.85+H321*1.15+H322)/3</f>
        <v>114.64999999999999</v>
      </c>
      <c r="I323" s="91">
        <f>(I320*0.85+I321*1.15+I322)/3</f>
        <v>20.266666666666666</v>
      </c>
      <c r="J323" s="91">
        <f>(J320*0.85+J321*1.15+J322)/3</f>
        <v>0.2833333333333333</v>
      </c>
      <c r="K323" s="91">
        <f>(K319+K320*0.85+K321*1.15+K322)/4</f>
        <v>60.4625</v>
      </c>
      <c r="L323" s="91">
        <f>(L319+L320*0.85+L321*1.15+L322)/4</f>
        <v>29.7</v>
      </c>
      <c r="M323" s="91">
        <f>(M319+M320*0.85+M321*1.15+M322)/4</f>
        <v>77</v>
      </c>
      <c r="N323" s="93">
        <f>(N319+N320*0.85+N321*1.15+N322)/4</f>
        <v>0.2618211830019127</v>
      </c>
      <c r="O323" s="91">
        <f>(O319+O320*0.85+O321*1.15+O322)/4</f>
        <v>3.8874999999999997</v>
      </c>
    </row>
    <row r="324" spans="1:15" ht="12.75">
      <c r="A324" s="71" t="s">
        <v>249</v>
      </c>
      <c r="B324" s="197">
        <v>45</v>
      </c>
      <c r="C324" s="33" t="s">
        <v>75</v>
      </c>
      <c r="D324" s="33">
        <v>31.7</v>
      </c>
      <c r="E324" s="34" t="s">
        <v>35</v>
      </c>
      <c r="F324" s="34"/>
      <c r="G324" s="3" t="s">
        <v>90</v>
      </c>
      <c r="H324" s="3" t="s">
        <v>90</v>
      </c>
      <c r="I324" s="3" t="s">
        <v>90</v>
      </c>
      <c r="J324" s="3" t="s">
        <v>90</v>
      </c>
      <c r="K324" s="34">
        <v>75</v>
      </c>
      <c r="L324" s="34">
        <v>25</v>
      </c>
      <c r="M324" s="34">
        <v>85</v>
      </c>
      <c r="N324" s="34">
        <v>0.265</v>
      </c>
      <c r="O324" s="34">
        <v>5</v>
      </c>
    </row>
    <row r="325" spans="1:15" ht="12.75">
      <c r="A325" s="71" t="s">
        <v>249</v>
      </c>
      <c r="B325" s="197" t="s">
        <v>90</v>
      </c>
      <c r="C325" s="33" t="s">
        <v>75</v>
      </c>
      <c r="D325" s="33">
        <v>31.7</v>
      </c>
      <c r="E325" s="34" t="s">
        <v>35</v>
      </c>
      <c r="F325" s="34"/>
      <c r="G325" s="3">
        <v>513</v>
      </c>
      <c r="H325" s="3">
        <v>139</v>
      </c>
      <c r="I325" s="3">
        <v>30</v>
      </c>
      <c r="J325" s="3">
        <v>1</v>
      </c>
      <c r="K325" s="34">
        <v>74</v>
      </c>
      <c r="L325" s="34">
        <v>26</v>
      </c>
      <c r="M325" s="34">
        <v>93</v>
      </c>
      <c r="N325" s="3">
        <f>H325/G325</f>
        <v>0.2709551656920078</v>
      </c>
      <c r="O325" s="34">
        <v>8</v>
      </c>
    </row>
    <row r="326" spans="1:15" ht="12.75">
      <c r="A326" s="71" t="s">
        <v>249</v>
      </c>
      <c r="B326" s="197">
        <v>45</v>
      </c>
      <c r="C326" s="33" t="s">
        <v>75</v>
      </c>
      <c r="D326" s="33">
        <v>31.7</v>
      </c>
      <c r="E326" s="34" t="s">
        <v>35</v>
      </c>
      <c r="F326" s="34"/>
      <c r="G326" s="3">
        <v>506</v>
      </c>
      <c r="H326" s="3">
        <v>127</v>
      </c>
      <c r="I326" s="3">
        <v>26</v>
      </c>
      <c r="J326" s="3">
        <v>1</v>
      </c>
      <c r="K326" s="34">
        <v>64</v>
      </c>
      <c r="L326" s="34">
        <v>25</v>
      </c>
      <c r="M326" s="34">
        <v>74</v>
      </c>
      <c r="N326" s="3">
        <f>H326/G326</f>
        <v>0.2509881422924901</v>
      </c>
      <c r="O326" s="34">
        <v>7</v>
      </c>
    </row>
    <row r="327" spans="1:15" ht="12.75">
      <c r="A327" s="71" t="s">
        <v>249</v>
      </c>
      <c r="B327" s="197">
        <v>45</v>
      </c>
      <c r="C327" s="33" t="s">
        <v>75</v>
      </c>
      <c r="D327" s="33">
        <v>31.7</v>
      </c>
      <c r="E327" s="34" t="s">
        <v>35</v>
      </c>
      <c r="F327" s="34"/>
      <c r="G327" s="3">
        <v>522</v>
      </c>
      <c r="H327" s="3">
        <v>136</v>
      </c>
      <c r="I327" s="3">
        <v>28</v>
      </c>
      <c r="J327" s="3">
        <v>2</v>
      </c>
      <c r="K327" s="34">
        <v>72</v>
      </c>
      <c r="L327" s="34">
        <v>27</v>
      </c>
      <c r="M327" s="34">
        <v>86</v>
      </c>
      <c r="N327" s="34">
        <v>0.260536398467</v>
      </c>
      <c r="O327" s="34">
        <v>8</v>
      </c>
    </row>
    <row r="328" spans="1:15" ht="12.75">
      <c r="A328" s="147" t="s">
        <v>249</v>
      </c>
      <c r="B328" s="198">
        <v>45</v>
      </c>
      <c r="C328" s="148" t="s">
        <v>75</v>
      </c>
      <c r="D328" s="148">
        <v>31.7</v>
      </c>
      <c r="E328" s="149" t="s">
        <v>35</v>
      </c>
      <c r="F328" s="34"/>
      <c r="G328" s="91">
        <f>(G325*0.85+G326*1.15+G327)/3</f>
        <v>513.3166666666667</v>
      </c>
      <c r="H328" s="91">
        <f>(H325*0.85+H326*1.15+H327)/3</f>
        <v>133.4</v>
      </c>
      <c r="I328" s="91">
        <f>(I325*0.85+I326*1.15+I327)/3</f>
        <v>27.8</v>
      </c>
      <c r="J328" s="91">
        <f>(J325*0.85+J326*1.15+J327)/3</f>
        <v>1.3333333333333333</v>
      </c>
      <c r="K328" s="91">
        <f>(K324+K325*0.85+K326*1.15+K327)/4</f>
        <v>70.875</v>
      </c>
      <c r="L328" s="91">
        <f>(L324+L325*0.85+L326*1.15+L327)/4</f>
        <v>25.7125</v>
      </c>
      <c r="M328" s="91">
        <f>(M324+M325*0.85+M326*1.15+M327)/4</f>
        <v>83.7875</v>
      </c>
      <c r="N328" s="93">
        <f>(N324+N325*0.85+N326*1.15+N327)/4</f>
        <v>0.26112116323539253</v>
      </c>
      <c r="O328" s="91">
        <f>(O324+O325*0.85+O326*1.15+O327)/4</f>
        <v>6.9625</v>
      </c>
    </row>
    <row r="329" spans="1:15" ht="12.75">
      <c r="A329" s="71" t="s">
        <v>250</v>
      </c>
      <c r="B329" s="197">
        <v>88</v>
      </c>
      <c r="C329" s="33" t="s">
        <v>19</v>
      </c>
      <c r="D329" s="33">
        <v>26</v>
      </c>
      <c r="E329" s="34" t="s">
        <v>35</v>
      </c>
      <c r="F329" s="34"/>
      <c r="G329" s="3" t="s">
        <v>90</v>
      </c>
      <c r="H329" s="3" t="s">
        <v>90</v>
      </c>
      <c r="I329" s="3" t="s">
        <v>90</v>
      </c>
      <c r="J329" s="3" t="s">
        <v>90</v>
      </c>
      <c r="K329" s="34">
        <v>70</v>
      </c>
      <c r="L329" s="34">
        <v>5</v>
      </c>
      <c r="M329" s="34">
        <v>42</v>
      </c>
      <c r="N329" s="34">
        <v>0.294</v>
      </c>
      <c r="O329" s="34">
        <v>10</v>
      </c>
    </row>
    <row r="330" spans="1:15" ht="12.75">
      <c r="A330" s="71" t="s">
        <v>250</v>
      </c>
      <c r="B330" s="197" t="s">
        <v>90</v>
      </c>
      <c r="C330" s="33" t="s">
        <v>19</v>
      </c>
      <c r="D330" s="33">
        <v>26</v>
      </c>
      <c r="E330" s="34" t="s">
        <v>35</v>
      </c>
      <c r="F330" s="34"/>
      <c r="G330" s="3">
        <v>477</v>
      </c>
      <c r="H330" s="3">
        <v>129</v>
      </c>
      <c r="I330" s="3">
        <v>15</v>
      </c>
      <c r="J330" s="3">
        <v>6</v>
      </c>
      <c r="K330" s="34">
        <v>71</v>
      </c>
      <c r="L330" s="34">
        <v>7</v>
      </c>
      <c r="M330" s="34">
        <v>44</v>
      </c>
      <c r="N330" s="3">
        <f>H330/G330</f>
        <v>0.27044025157232704</v>
      </c>
      <c r="O330" s="34">
        <v>16</v>
      </c>
    </row>
    <row r="331" spans="1:15" ht="12.75">
      <c r="A331" s="71" t="s">
        <v>250</v>
      </c>
      <c r="B331" s="197">
        <v>88</v>
      </c>
      <c r="C331" s="33" t="s">
        <v>19</v>
      </c>
      <c r="D331" s="33">
        <v>26</v>
      </c>
      <c r="E331" s="34" t="s">
        <v>35</v>
      </c>
      <c r="F331" s="34"/>
      <c r="G331" s="3">
        <v>484</v>
      </c>
      <c r="H331" s="3">
        <v>139</v>
      </c>
      <c r="I331" s="3">
        <v>19</v>
      </c>
      <c r="J331" s="3">
        <v>5</v>
      </c>
      <c r="K331" s="34">
        <v>77</v>
      </c>
      <c r="L331" s="34">
        <v>6</v>
      </c>
      <c r="M331" s="34">
        <v>46</v>
      </c>
      <c r="N331" s="3">
        <f>H331/G331</f>
        <v>0.2871900826446281</v>
      </c>
      <c r="O331" s="34">
        <v>19</v>
      </c>
    </row>
    <row r="332" spans="1:15" ht="12.75">
      <c r="A332" s="71" t="s">
        <v>250</v>
      </c>
      <c r="B332" s="197">
        <v>88</v>
      </c>
      <c r="C332" s="33" t="s">
        <v>19</v>
      </c>
      <c r="D332" s="33">
        <v>26</v>
      </c>
      <c r="E332" s="34" t="s">
        <v>35</v>
      </c>
      <c r="F332" s="34"/>
      <c r="G332" s="3">
        <v>594</v>
      </c>
      <c r="H332" s="3">
        <v>164</v>
      </c>
      <c r="I332" s="3">
        <v>25</v>
      </c>
      <c r="J332" s="3">
        <v>10</v>
      </c>
      <c r="K332" s="34">
        <v>87</v>
      </c>
      <c r="L332" s="34">
        <v>12</v>
      </c>
      <c r="M332" s="34">
        <v>52</v>
      </c>
      <c r="N332" s="34">
        <v>0.276094276094</v>
      </c>
      <c r="O332" s="34">
        <v>21</v>
      </c>
    </row>
    <row r="333" spans="1:15" ht="12.75">
      <c r="A333" s="147" t="s">
        <v>250</v>
      </c>
      <c r="B333" s="198">
        <v>88</v>
      </c>
      <c r="C333" s="148" t="s">
        <v>19</v>
      </c>
      <c r="D333" s="148">
        <v>26</v>
      </c>
      <c r="E333" s="149" t="s">
        <v>35</v>
      </c>
      <c r="F333" s="34"/>
      <c r="G333" s="91">
        <f>(G330*0.85+G331*1.15+G332)/3</f>
        <v>518.6833333333333</v>
      </c>
      <c r="H333" s="91">
        <f>(H330*0.85+H331*1.15+H332)/3</f>
        <v>144.5</v>
      </c>
      <c r="I333" s="91">
        <f>(I330*0.85+I331*1.15+I332)/3</f>
        <v>19.866666666666664</v>
      </c>
      <c r="J333" s="91">
        <f>(J330*0.85+J331*1.15+J332)/3</f>
        <v>6.95</v>
      </c>
      <c r="K333" s="91">
        <f>(K329+K330*0.85+K331*1.15+K332)/4</f>
        <v>76.475</v>
      </c>
      <c r="L333" s="91">
        <f>(L329+L330*0.85+L331*1.15+L332)/4</f>
        <v>7.4624999999999995</v>
      </c>
      <c r="M333" s="91">
        <f>(M329+M330*0.85+M331*1.15+M332)/4</f>
        <v>46.075</v>
      </c>
      <c r="N333" s="93">
        <f>(N329+N330*0.85+N331*1.15+N332)/4</f>
        <v>0.28255927124295005</v>
      </c>
      <c r="O333" s="91">
        <f>(O329+O330*0.85+O331*1.15+O332)/4</f>
        <v>16.6125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">
      <selection activeCell="F74" sqref="F74"/>
    </sheetView>
  </sheetViews>
  <sheetFormatPr defaultColWidth="9.140625" defaultRowHeight="12.75"/>
  <cols>
    <col min="1" max="1" width="15.140625" style="0" bestFit="1" customWidth="1"/>
    <col min="2" max="2" width="5.421875" style="0" bestFit="1" customWidth="1"/>
    <col min="10" max="10" width="10.00390625" style="0" customWidth="1"/>
  </cols>
  <sheetData>
    <row r="1" spans="1:14" ht="12.75">
      <c r="A1" s="168" t="s">
        <v>41</v>
      </c>
      <c r="B1" s="109" t="s">
        <v>237</v>
      </c>
      <c r="C1" s="184" t="s">
        <v>52</v>
      </c>
      <c r="D1" s="185" t="s">
        <v>219</v>
      </c>
      <c r="E1" s="186" t="s">
        <v>217</v>
      </c>
      <c r="F1" s="186" t="s">
        <v>218</v>
      </c>
      <c r="G1" s="169" t="s">
        <v>240</v>
      </c>
      <c r="H1" s="195" t="s">
        <v>220</v>
      </c>
      <c r="I1" s="195" t="s">
        <v>53</v>
      </c>
      <c r="J1" s="194"/>
      <c r="K1" s="194" t="s">
        <v>241</v>
      </c>
      <c r="L1" s="194"/>
      <c r="M1" s="194"/>
      <c r="N1" s="194"/>
    </row>
    <row r="2" spans="1:21" ht="12.75">
      <c r="A2" s="170" t="s">
        <v>76</v>
      </c>
      <c r="B2" s="167" t="s">
        <v>63</v>
      </c>
      <c r="C2" s="167">
        <v>551.4</v>
      </c>
      <c r="D2" s="167">
        <v>84.3125</v>
      </c>
      <c r="E2" s="167">
        <v>34.175</v>
      </c>
      <c r="F2" s="167">
        <v>105.2</v>
      </c>
      <c r="G2" s="172">
        <v>0.2789902427530626</v>
      </c>
      <c r="H2" s="167">
        <v>0.2875</v>
      </c>
      <c r="I2" s="117">
        <f aca="true" t="shared" si="0" ref="I2:I33">C2*G2</f>
        <v>153.8352198540387</v>
      </c>
      <c r="J2" s="76"/>
      <c r="K2" s="76">
        <f aca="true" t="shared" si="1" ref="K2:K33">(D2-$D$73)+(E2-$E$73)+(F2-$F$73)+(H2-$H$73)+((G2-$G$73)*C2)</f>
        <v>58.05140083331476</v>
      </c>
      <c r="L2" s="76"/>
      <c r="M2" s="77"/>
      <c r="N2" s="76"/>
      <c r="P2" s="39"/>
      <c r="Q2" s="39"/>
      <c r="R2" s="39"/>
      <c r="T2" s="39"/>
      <c r="U2" s="39"/>
    </row>
    <row r="3" spans="1:21" ht="12.75">
      <c r="A3" s="170" t="s">
        <v>79</v>
      </c>
      <c r="B3" s="167" t="s">
        <v>63</v>
      </c>
      <c r="C3" s="167">
        <v>461.98333333333335</v>
      </c>
      <c r="D3" s="167">
        <v>83.1</v>
      </c>
      <c r="E3" s="167">
        <v>35.5</v>
      </c>
      <c r="F3" s="167">
        <v>97.8</v>
      </c>
      <c r="G3" s="172">
        <v>0.2584701489465399</v>
      </c>
      <c r="H3" s="167">
        <v>0</v>
      </c>
      <c r="I3" s="117">
        <f t="shared" si="0"/>
        <v>119.40890097748567</v>
      </c>
      <c r="J3" s="76"/>
      <c r="K3" s="76">
        <f t="shared" si="1"/>
        <v>40.77948413681115</v>
      </c>
      <c r="L3" s="76"/>
      <c r="M3" s="77"/>
      <c r="N3" s="76"/>
      <c r="P3" s="39"/>
      <c r="Q3" s="39"/>
      <c r="R3" s="39"/>
      <c r="T3" s="39"/>
      <c r="U3" s="39"/>
    </row>
    <row r="4" spans="1:21" ht="12.75">
      <c r="A4" s="171" t="s">
        <v>104</v>
      </c>
      <c r="B4" s="187" t="s">
        <v>55</v>
      </c>
      <c r="C4" s="187">
        <v>586.85</v>
      </c>
      <c r="D4" s="187">
        <v>75.925</v>
      </c>
      <c r="E4" s="187">
        <v>24.075</v>
      </c>
      <c r="F4" s="187">
        <v>99.325</v>
      </c>
      <c r="G4" s="86">
        <v>0.2804776319443596</v>
      </c>
      <c r="H4" s="187">
        <v>1.2875</v>
      </c>
      <c r="I4" s="117">
        <f t="shared" si="0"/>
        <v>164.59829830654743</v>
      </c>
      <c r="J4" s="76"/>
      <c r="K4" s="76">
        <f t="shared" si="1"/>
        <v>35.647796911738624</v>
      </c>
      <c r="L4" s="76"/>
      <c r="M4" s="77"/>
      <c r="N4" s="76"/>
      <c r="P4" s="39"/>
      <c r="Q4" s="39"/>
      <c r="R4" s="39"/>
      <c r="T4" s="39"/>
      <c r="U4" s="39"/>
    </row>
    <row r="5" spans="1:21" ht="12.75">
      <c r="A5" s="170" t="s">
        <v>80</v>
      </c>
      <c r="B5" s="167" t="s">
        <v>63</v>
      </c>
      <c r="C5" s="167">
        <v>574.2333333333332</v>
      </c>
      <c r="D5" s="167">
        <v>78.25</v>
      </c>
      <c r="E5" s="167">
        <v>24.4625</v>
      </c>
      <c r="F5" s="167">
        <v>94.1125</v>
      </c>
      <c r="G5" s="172">
        <v>0.2767826403108481</v>
      </c>
      <c r="H5" s="167">
        <v>5.5</v>
      </c>
      <c r="I5" s="117">
        <f t="shared" si="0"/>
        <v>158.9378181544993</v>
      </c>
      <c r="J5" s="76"/>
      <c r="K5" s="76">
        <f t="shared" si="1"/>
        <v>35.18912849320356</v>
      </c>
      <c r="L5" s="76"/>
      <c r="M5" s="77"/>
      <c r="N5" s="76"/>
      <c r="P5" s="39"/>
      <c r="Q5" s="39"/>
      <c r="R5" s="39"/>
      <c r="T5" s="39"/>
      <c r="U5" s="39"/>
    </row>
    <row r="6" spans="1:21" ht="12.75">
      <c r="A6" s="171" t="s">
        <v>182</v>
      </c>
      <c r="B6" s="187" t="s">
        <v>35</v>
      </c>
      <c r="C6" s="187">
        <v>523.3833333333333</v>
      </c>
      <c r="D6" s="187">
        <v>78.9125</v>
      </c>
      <c r="E6" s="187">
        <v>21.675</v>
      </c>
      <c r="F6" s="187">
        <v>82.9875</v>
      </c>
      <c r="G6" s="86">
        <v>0.2676520444852051</v>
      </c>
      <c r="H6" s="187">
        <v>20.2</v>
      </c>
      <c r="I6" s="117">
        <f t="shared" si="0"/>
        <v>140.08461921614824</v>
      </c>
      <c r="J6" s="76"/>
      <c r="K6" s="76">
        <f t="shared" si="1"/>
        <v>31.849192565352176</v>
      </c>
      <c r="L6" s="76"/>
      <c r="M6" s="77"/>
      <c r="N6" s="76"/>
      <c r="P6" s="39"/>
      <c r="Q6" s="39"/>
      <c r="R6" s="39"/>
      <c r="T6" s="39"/>
      <c r="U6" s="39"/>
    </row>
    <row r="7" spans="1:21" ht="12.75">
      <c r="A7" s="171" t="s">
        <v>156</v>
      </c>
      <c r="B7" s="187" t="s">
        <v>55</v>
      </c>
      <c r="C7" s="187">
        <v>534.8333333333334</v>
      </c>
      <c r="D7" s="187">
        <v>81.475</v>
      </c>
      <c r="E7" s="187">
        <v>29.8625</v>
      </c>
      <c r="F7" s="187">
        <v>88.3875</v>
      </c>
      <c r="G7" s="86">
        <v>0.26605816800824167</v>
      </c>
      <c r="H7" s="187">
        <v>3.8875</v>
      </c>
      <c r="I7" s="117">
        <f t="shared" si="0"/>
        <v>142.29677685640792</v>
      </c>
      <c r="J7" s="76"/>
      <c r="K7" s="76">
        <f t="shared" si="1"/>
        <v>30.732196096069636</v>
      </c>
      <c r="L7" s="76"/>
      <c r="M7" s="77"/>
      <c r="N7" s="76"/>
      <c r="P7" s="39"/>
      <c r="Q7" s="39"/>
      <c r="R7" s="39"/>
      <c r="T7" s="39"/>
      <c r="U7" s="39"/>
    </row>
    <row r="8" spans="1:21" ht="12.75">
      <c r="A8" s="171" t="s">
        <v>157</v>
      </c>
      <c r="B8" s="187" t="s">
        <v>55</v>
      </c>
      <c r="C8" s="187">
        <v>608.15</v>
      </c>
      <c r="D8" s="187">
        <v>77.675</v>
      </c>
      <c r="E8" s="187">
        <v>25.325</v>
      </c>
      <c r="F8" s="187">
        <v>95.5125</v>
      </c>
      <c r="G8" s="86">
        <v>0.2651356868773946</v>
      </c>
      <c r="H8" s="187">
        <v>4.25</v>
      </c>
      <c r="I8" s="117">
        <f t="shared" si="0"/>
        <v>161.2422679744875</v>
      </c>
      <c r="J8" s="76"/>
      <c r="K8" s="76">
        <f t="shared" si="1"/>
        <v>28.550960244897126</v>
      </c>
      <c r="L8" s="76"/>
      <c r="M8" s="77"/>
      <c r="N8" s="76"/>
      <c r="P8" s="39"/>
      <c r="Q8" s="39"/>
      <c r="R8" s="39"/>
      <c r="T8" s="39"/>
      <c r="U8" s="39"/>
    </row>
    <row r="9" spans="1:21" ht="12.75">
      <c r="A9" s="171" t="s">
        <v>199</v>
      </c>
      <c r="B9" s="187" t="s">
        <v>35</v>
      </c>
      <c r="C9" s="187">
        <v>587.1</v>
      </c>
      <c r="D9" s="187">
        <v>82.1625</v>
      </c>
      <c r="E9" s="187">
        <v>19.25</v>
      </c>
      <c r="F9" s="187">
        <v>84.4625</v>
      </c>
      <c r="G9" s="86">
        <v>0.28242370821324797</v>
      </c>
      <c r="H9" s="187">
        <v>6</v>
      </c>
      <c r="I9" s="117">
        <f t="shared" si="0"/>
        <v>165.8109590919979</v>
      </c>
      <c r="J9" s="76"/>
      <c r="K9" s="76">
        <f t="shared" si="1"/>
        <v>28.053816777766762</v>
      </c>
      <c r="L9" s="76"/>
      <c r="M9" s="77"/>
      <c r="N9" s="76"/>
      <c r="P9" s="39"/>
      <c r="Q9" s="39"/>
      <c r="R9" s="39"/>
      <c r="T9" s="39"/>
      <c r="U9" s="39"/>
    </row>
    <row r="10" spans="1:21" ht="12.75">
      <c r="A10" s="171" t="s">
        <v>198</v>
      </c>
      <c r="B10" s="187" t="s">
        <v>35</v>
      </c>
      <c r="C10" s="187">
        <v>582.7666666666667</v>
      </c>
      <c r="D10" s="187">
        <v>85.6875</v>
      </c>
      <c r="E10" s="187">
        <v>15.9875</v>
      </c>
      <c r="F10" s="187">
        <v>72.775</v>
      </c>
      <c r="G10" s="86">
        <v>0.27980293604307693</v>
      </c>
      <c r="H10" s="187">
        <v>17.2375</v>
      </c>
      <c r="I10" s="117">
        <f t="shared" si="0"/>
        <v>163.05982436137046</v>
      </c>
      <c r="J10" s="76"/>
      <c r="K10" s="76">
        <f t="shared" si="1"/>
        <v>26.313624650459552</v>
      </c>
      <c r="L10" s="76"/>
      <c r="M10" s="77"/>
      <c r="N10" s="76"/>
      <c r="P10" s="39"/>
      <c r="Q10" s="39"/>
      <c r="R10" s="39"/>
      <c r="T10" s="39"/>
      <c r="U10" s="39"/>
    </row>
    <row r="11" spans="1:21" ht="12.75">
      <c r="A11" s="170" t="s">
        <v>85</v>
      </c>
      <c r="B11" s="167" t="s">
        <v>63</v>
      </c>
      <c r="C11" s="167">
        <v>545.6833333333333</v>
      </c>
      <c r="D11" s="167">
        <v>83.675</v>
      </c>
      <c r="E11" s="167">
        <v>19.85</v>
      </c>
      <c r="F11" s="167">
        <v>82.2875</v>
      </c>
      <c r="G11" s="172">
        <v>0.28819603154925943</v>
      </c>
      <c r="H11" s="167">
        <v>0.75</v>
      </c>
      <c r="I11" s="117">
        <f t="shared" si="0"/>
        <v>157.26377114923838</v>
      </c>
      <c r="J11" s="76"/>
      <c r="K11" s="76">
        <f t="shared" si="1"/>
        <v>25.648474485971448</v>
      </c>
      <c r="L11" s="76"/>
      <c r="M11" s="77"/>
      <c r="N11" s="76"/>
      <c r="P11" s="39"/>
      <c r="Q11" s="39"/>
      <c r="R11" s="39"/>
      <c r="T11" s="39"/>
      <c r="U11" s="39"/>
    </row>
    <row r="12" spans="1:21" ht="12.75">
      <c r="A12" s="171" t="s">
        <v>205</v>
      </c>
      <c r="B12" s="187" t="s">
        <v>35</v>
      </c>
      <c r="C12" s="187">
        <v>536.8833333333333</v>
      </c>
      <c r="D12" s="187">
        <v>79.1625</v>
      </c>
      <c r="E12" s="187">
        <v>16.3625</v>
      </c>
      <c r="F12" s="187">
        <v>75.3625</v>
      </c>
      <c r="G12" s="86">
        <v>0.28229897783195257</v>
      </c>
      <c r="H12" s="187">
        <v>16.7625</v>
      </c>
      <c r="I12" s="117">
        <f t="shared" si="0"/>
        <v>151.56161621501147</v>
      </c>
      <c r="J12" s="76"/>
      <c r="K12" s="76">
        <f t="shared" si="1"/>
        <v>23.46757991541016</v>
      </c>
      <c r="L12" s="76"/>
      <c r="M12" s="77"/>
      <c r="N12" s="76"/>
      <c r="P12" s="39"/>
      <c r="Q12" s="39"/>
      <c r="R12" s="39"/>
      <c r="T12" s="39"/>
      <c r="U12" s="39"/>
    </row>
    <row r="13" spans="1:21" ht="12.75">
      <c r="A13" s="171" t="s">
        <v>189</v>
      </c>
      <c r="B13" s="187" t="s">
        <v>35</v>
      </c>
      <c r="C13" s="187">
        <v>476.48333333333335</v>
      </c>
      <c r="D13" s="187">
        <v>77.4125</v>
      </c>
      <c r="E13" s="187">
        <v>26.8625</v>
      </c>
      <c r="F13" s="187">
        <v>77.025</v>
      </c>
      <c r="G13" s="86">
        <v>0.27083881494092865</v>
      </c>
      <c r="H13" s="187">
        <v>11.25</v>
      </c>
      <c r="I13" s="117">
        <f t="shared" si="0"/>
        <v>129.0501813391035</v>
      </c>
      <c r="J13" s="76"/>
      <c r="K13" s="76">
        <f t="shared" si="1"/>
        <v>22.56059117193447</v>
      </c>
      <c r="L13" s="76"/>
      <c r="M13" s="77"/>
      <c r="N13" s="76"/>
      <c r="P13" s="39"/>
      <c r="Q13" s="39"/>
      <c r="R13" s="39"/>
      <c r="T13" s="39"/>
      <c r="U13" s="39"/>
    </row>
    <row r="14" spans="1:21" ht="12.75">
      <c r="A14" s="171" t="s">
        <v>93</v>
      </c>
      <c r="B14" s="167" t="s">
        <v>63</v>
      </c>
      <c r="C14" s="187">
        <v>548.4833333333333</v>
      </c>
      <c r="D14" s="187">
        <v>76.0625</v>
      </c>
      <c r="E14" s="187">
        <v>28.2875</v>
      </c>
      <c r="F14" s="187">
        <v>92.9625</v>
      </c>
      <c r="G14" s="86">
        <v>0.26210736390126604</v>
      </c>
      <c r="H14" s="187">
        <v>0</v>
      </c>
      <c r="I14" s="117">
        <f t="shared" si="0"/>
        <v>143.76152064377942</v>
      </c>
      <c r="J14" s="76"/>
      <c r="K14" s="76">
        <f t="shared" si="1"/>
        <v>22.121845682982507</v>
      </c>
      <c r="L14" s="76"/>
      <c r="M14" s="77"/>
      <c r="N14" s="76"/>
      <c r="P14" s="39"/>
      <c r="Q14" s="39"/>
      <c r="R14" s="39"/>
      <c r="T14" s="39"/>
      <c r="U14" s="39"/>
    </row>
    <row r="15" spans="1:21" ht="12.75">
      <c r="A15" s="170" t="s">
        <v>78</v>
      </c>
      <c r="B15" s="167" t="s">
        <v>63</v>
      </c>
      <c r="C15" s="167">
        <v>529.3166666666667</v>
      </c>
      <c r="D15" s="167">
        <v>75.05</v>
      </c>
      <c r="E15" s="167">
        <v>23.7625</v>
      </c>
      <c r="F15" s="167">
        <v>76.9</v>
      </c>
      <c r="G15" s="172">
        <v>0.2978385707888418</v>
      </c>
      <c r="H15" s="167">
        <v>2.25</v>
      </c>
      <c r="I15" s="117">
        <f t="shared" si="0"/>
        <v>157.6509194947138</v>
      </c>
      <c r="J15" s="76"/>
      <c r="K15" s="76">
        <f t="shared" si="1"/>
        <v>21.96204835629467</v>
      </c>
      <c r="L15" s="76"/>
      <c r="M15" s="77"/>
      <c r="N15" s="76"/>
      <c r="P15" s="39"/>
      <c r="Q15" s="39"/>
      <c r="R15" s="39"/>
      <c r="T15" s="39"/>
      <c r="U15" s="39"/>
    </row>
    <row r="16" spans="1:21" ht="12.75">
      <c r="A16" s="171" t="s">
        <v>190</v>
      </c>
      <c r="B16" s="187" t="s">
        <v>35</v>
      </c>
      <c r="C16" s="187">
        <v>524.5</v>
      </c>
      <c r="D16" s="187">
        <v>76.775</v>
      </c>
      <c r="E16" s="187">
        <v>23</v>
      </c>
      <c r="F16" s="187">
        <v>82.7625</v>
      </c>
      <c r="G16" s="86">
        <v>0.2846794741066837</v>
      </c>
      <c r="H16" s="187">
        <v>1.5375</v>
      </c>
      <c r="I16" s="117">
        <f t="shared" si="0"/>
        <v>149.3143841689556</v>
      </c>
      <c r="J16" s="76"/>
      <c r="K16" s="76">
        <f t="shared" si="1"/>
        <v>21.070128078073182</v>
      </c>
      <c r="L16" s="76"/>
      <c r="M16" s="77"/>
      <c r="N16" s="76"/>
      <c r="P16" s="39"/>
      <c r="Q16" s="39"/>
      <c r="R16" s="39"/>
      <c r="T16" s="39"/>
      <c r="U16" s="39"/>
    </row>
    <row r="17" spans="1:21" ht="12.75">
      <c r="A17" s="171" t="s">
        <v>192</v>
      </c>
      <c r="B17" s="187" t="s">
        <v>35</v>
      </c>
      <c r="C17" s="187">
        <v>506.8333333333333</v>
      </c>
      <c r="D17" s="187">
        <v>73.2</v>
      </c>
      <c r="E17" s="187">
        <v>26.675</v>
      </c>
      <c r="F17" s="187">
        <v>83.1875</v>
      </c>
      <c r="G17" s="86">
        <v>0.26987393025016904</v>
      </c>
      <c r="H17" s="187">
        <v>6.9625</v>
      </c>
      <c r="I17" s="117">
        <f t="shared" si="0"/>
        <v>136.78110364846066</v>
      </c>
      <c r="J17" s="76"/>
      <c r="K17" s="76">
        <f t="shared" si="1"/>
        <v>19.372805863422126</v>
      </c>
      <c r="L17" s="76"/>
      <c r="M17" s="77"/>
      <c r="N17" s="76"/>
      <c r="P17" s="39"/>
      <c r="Q17" s="39"/>
      <c r="R17" s="39"/>
      <c r="T17" s="39"/>
      <c r="U17" s="39"/>
    </row>
    <row r="18" spans="1:21" ht="12.75">
      <c r="A18" s="171" t="s">
        <v>88</v>
      </c>
      <c r="B18" s="167" t="s">
        <v>63</v>
      </c>
      <c r="C18" s="187">
        <v>578.45</v>
      </c>
      <c r="D18" s="187">
        <v>80.4875</v>
      </c>
      <c r="E18" s="187">
        <v>17.35</v>
      </c>
      <c r="F18" s="187">
        <v>78.625</v>
      </c>
      <c r="G18" s="86">
        <v>0.2881480085217687</v>
      </c>
      <c r="H18" s="187">
        <v>3.25</v>
      </c>
      <c r="I18" s="117">
        <f t="shared" si="0"/>
        <v>166.67921552941712</v>
      </c>
      <c r="J18" s="76"/>
      <c r="K18" s="76">
        <f t="shared" si="1"/>
        <v>19.15184902719822</v>
      </c>
      <c r="L18" s="76"/>
      <c r="M18" s="77"/>
      <c r="N18" s="76"/>
      <c r="P18" s="39"/>
      <c r="Q18" s="39"/>
      <c r="R18" s="39"/>
      <c r="T18" s="39"/>
      <c r="U18" s="39"/>
    </row>
    <row r="19" spans="1:21" ht="12.75">
      <c r="A19" s="170" t="s">
        <v>185</v>
      </c>
      <c r="B19" s="187" t="s">
        <v>35</v>
      </c>
      <c r="C19" s="167">
        <v>516.6166666666667</v>
      </c>
      <c r="D19" s="167">
        <v>73.925</v>
      </c>
      <c r="E19" s="187">
        <v>23.6375</v>
      </c>
      <c r="F19" s="187">
        <v>80.5</v>
      </c>
      <c r="G19" s="86">
        <v>0.2752905719137049</v>
      </c>
      <c r="H19" s="187">
        <v>8.075</v>
      </c>
      <c r="I19" s="117">
        <f t="shared" si="0"/>
        <v>142.21969762681852</v>
      </c>
      <c r="J19" s="76"/>
      <c r="K19" s="76">
        <f t="shared" si="1"/>
        <v>18.21818519505319</v>
      </c>
      <c r="L19" s="76"/>
      <c r="M19" s="77"/>
      <c r="N19" s="76"/>
      <c r="P19" s="39"/>
      <c r="Q19" s="39"/>
      <c r="R19" s="39"/>
      <c r="T19" s="39"/>
      <c r="U19" s="39"/>
    </row>
    <row r="20" spans="1:21" ht="12.75">
      <c r="A20" s="171" t="s">
        <v>159</v>
      </c>
      <c r="B20" s="187" t="s">
        <v>55</v>
      </c>
      <c r="C20" s="187">
        <v>541.3166666666666</v>
      </c>
      <c r="D20" s="187">
        <v>73.4875</v>
      </c>
      <c r="E20" s="187">
        <v>15.75</v>
      </c>
      <c r="F20" s="187">
        <v>85.0875</v>
      </c>
      <c r="G20" s="86">
        <v>0.2954428886332138</v>
      </c>
      <c r="H20" s="187">
        <v>0.2125</v>
      </c>
      <c r="I20" s="117">
        <f t="shared" si="0"/>
        <v>159.92815966530247</v>
      </c>
      <c r="J20" s="76"/>
      <c r="K20" s="76">
        <f t="shared" si="1"/>
        <v>17.495524394612083</v>
      </c>
      <c r="L20" s="76"/>
      <c r="M20" s="77"/>
      <c r="N20" s="76"/>
      <c r="P20" s="39"/>
      <c r="Q20" s="39"/>
      <c r="R20" s="39"/>
      <c r="T20" s="39"/>
      <c r="U20" s="39"/>
    </row>
    <row r="21" spans="1:21" ht="12.75">
      <c r="A21" s="170" t="s">
        <v>83</v>
      </c>
      <c r="B21" s="167" t="s">
        <v>63</v>
      </c>
      <c r="C21" s="167">
        <v>528.7833333333333</v>
      </c>
      <c r="D21" s="167">
        <v>73.175</v>
      </c>
      <c r="E21" s="167">
        <v>26.425</v>
      </c>
      <c r="F21" s="167">
        <v>83.575</v>
      </c>
      <c r="G21" s="172">
        <v>0.27013345634340563</v>
      </c>
      <c r="H21" s="167">
        <v>4.8</v>
      </c>
      <c r="I21" s="117">
        <f t="shared" si="0"/>
        <v>142.8420694901205</v>
      </c>
      <c r="J21" s="76"/>
      <c r="K21" s="76">
        <f t="shared" si="1"/>
        <v>17.313198979802348</v>
      </c>
      <c r="L21" s="76"/>
      <c r="M21" s="77"/>
      <c r="N21" s="76"/>
      <c r="P21" s="39"/>
      <c r="Q21" s="39"/>
      <c r="R21" s="39"/>
      <c r="T21" s="39"/>
      <c r="U21" s="39"/>
    </row>
    <row r="22" spans="1:21" ht="12.75">
      <c r="A22" s="171" t="s">
        <v>162</v>
      </c>
      <c r="B22" s="187" t="s">
        <v>55</v>
      </c>
      <c r="C22" s="187">
        <v>537.6166666666667</v>
      </c>
      <c r="D22" s="187">
        <v>78.2125</v>
      </c>
      <c r="E22" s="187">
        <v>20.075</v>
      </c>
      <c r="F22" s="187">
        <v>84.05</v>
      </c>
      <c r="G22" s="86">
        <v>0.2739135756340344</v>
      </c>
      <c r="H22" s="187">
        <v>3.25</v>
      </c>
      <c r="I22" s="117">
        <f t="shared" si="0"/>
        <v>147.26050348711746</v>
      </c>
      <c r="J22" s="76"/>
      <c r="K22" s="76">
        <f t="shared" si="1"/>
        <v>16.90115382387736</v>
      </c>
      <c r="L22" s="76"/>
      <c r="M22" s="77"/>
      <c r="N22" s="76"/>
      <c r="P22" s="39"/>
      <c r="Q22" s="39"/>
      <c r="R22" s="39"/>
      <c r="T22" s="39"/>
      <c r="U22" s="39"/>
    </row>
    <row r="23" spans="1:21" ht="12.75">
      <c r="A23" s="170" t="s">
        <v>186</v>
      </c>
      <c r="B23" s="187" t="s">
        <v>35</v>
      </c>
      <c r="C23" s="167">
        <v>476.4833333333333</v>
      </c>
      <c r="D23" s="167">
        <v>77.8375</v>
      </c>
      <c r="E23" s="187">
        <v>20.275</v>
      </c>
      <c r="F23" s="187">
        <v>71.225</v>
      </c>
      <c r="G23" s="86">
        <v>0.2739915650324326</v>
      </c>
      <c r="H23" s="187">
        <v>15.7875</v>
      </c>
      <c r="I23" s="117">
        <f t="shared" si="0"/>
        <v>130.55241421187026</v>
      </c>
      <c r="J23" s="76"/>
      <c r="K23" s="76">
        <f t="shared" si="1"/>
        <v>16.63782404470124</v>
      </c>
      <c r="L23" s="76"/>
      <c r="M23" s="77"/>
      <c r="N23" s="76"/>
      <c r="P23" s="39"/>
      <c r="Q23" s="39"/>
      <c r="R23" s="39"/>
      <c r="T23" s="39"/>
      <c r="U23" s="39"/>
    </row>
    <row r="24" spans="1:21" ht="12.75">
      <c r="A24" s="171" t="s">
        <v>183</v>
      </c>
      <c r="B24" s="187" t="s">
        <v>35</v>
      </c>
      <c r="C24" s="187">
        <v>586.95</v>
      </c>
      <c r="D24" s="187">
        <v>84.075</v>
      </c>
      <c r="E24" s="187">
        <v>6.6125</v>
      </c>
      <c r="F24" s="187">
        <v>37.9875</v>
      </c>
      <c r="G24" s="86">
        <v>0.2730766451509332</v>
      </c>
      <c r="H24" s="187">
        <v>57.0625</v>
      </c>
      <c r="I24" s="117">
        <f t="shared" si="0"/>
        <v>160.28233687134028</v>
      </c>
      <c r="J24" s="76"/>
      <c r="K24" s="76">
        <f t="shared" si="1"/>
        <v>16.429179108762522</v>
      </c>
      <c r="L24" s="76"/>
      <c r="M24" s="77"/>
      <c r="N24" s="76"/>
      <c r="P24" s="39"/>
      <c r="Q24" s="39"/>
      <c r="R24" s="39"/>
      <c r="T24" s="39"/>
      <c r="U24" s="39"/>
    </row>
    <row r="25" spans="1:21" ht="12.75">
      <c r="A25" s="171" t="s">
        <v>206</v>
      </c>
      <c r="B25" s="187" t="s">
        <v>35</v>
      </c>
      <c r="C25" s="187">
        <v>438.6666666666667</v>
      </c>
      <c r="D25" s="187">
        <v>72.125</v>
      </c>
      <c r="E25" s="187">
        <v>28.675</v>
      </c>
      <c r="F25" s="187">
        <v>80.425</v>
      </c>
      <c r="G25" s="86">
        <v>0.278498317906179</v>
      </c>
      <c r="H25" s="187">
        <v>0.425</v>
      </c>
      <c r="I25" s="117">
        <f t="shared" si="0"/>
        <v>122.1679287881772</v>
      </c>
      <c r="J25" s="76"/>
      <c r="K25" s="76">
        <f t="shared" si="1"/>
        <v>15.237055032290971</v>
      </c>
      <c r="L25" s="76"/>
      <c r="M25" s="77"/>
      <c r="N25" s="76"/>
      <c r="P25" s="39"/>
      <c r="Q25" s="39"/>
      <c r="R25" s="39"/>
      <c r="T25" s="39"/>
      <c r="U25" s="39"/>
    </row>
    <row r="26" spans="1:21" ht="12.75">
      <c r="A26" s="170" t="s">
        <v>196</v>
      </c>
      <c r="B26" s="187" t="s">
        <v>35</v>
      </c>
      <c r="C26" s="167">
        <v>503</v>
      </c>
      <c r="D26" s="167">
        <v>69.1125</v>
      </c>
      <c r="E26" s="187">
        <v>25.9125</v>
      </c>
      <c r="F26" s="187">
        <v>80.2625</v>
      </c>
      <c r="G26" s="86">
        <v>0.274894857412198</v>
      </c>
      <c r="H26" s="187">
        <v>5.3875</v>
      </c>
      <c r="I26" s="117">
        <f t="shared" si="0"/>
        <v>138.27211327833558</v>
      </c>
      <c r="J26" s="76"/>
      <c r="K26" s="76">
        <f t="shared" si="1"/>
        <v>12.5739762577726</v>
      </c>
      <c r="L26" s="76"/>
      <c r="M26" s="77"/>
      <c r="N26" s="76"/>
      <c r="P26" s="39"/>
      <c r="Q26" s="39"/>
      <c r="R26" s="39"/>
      <c r="T26" s="39"/>
      <c r="U26" s="39"/>
    </row>
    <row r="27" spans="1:21" ht="12.75">
      <c r="A27" s="171" t="s">
        <v>193</v>
      </c>
      <c r="B27" s="187" t="s">
        <v>35</v>
      </c>
      <c r="C27" s="187">
        <v>485.43333333333334</v>
      </c>
      <c r="D27" s="187">
        <v>72.9875</v>
      </c>
      <c r="E27" s="187">
        <v>20.0375</v>
      </c>
      <c r="F27" s="187">
        <v>73.5375</v>
      </c>
      <c r="G27" s="86">
        <v>0.2964019139841687</v>
      </c>
      <c r="H27" s="187">
        <v>3.25</v>
      </c>
      <c r="I27" s="117">
        <f t="shared" si="0"/>
        <v>143.88336911171496</v>
      </c>
      <c r="J27" s="76"/>
      <c r="K27" s="76">
        <f t="shared" si="1"/>
        <v>12.181034029226916</v>
      </c>
      <c r="L27" s="76"/>
      <c r="M27" s="77"/>
      <c r="N27" s="76"/>
      <c r="P27" s="39"/>
      <c r="Q27" s="39"/>
      <c r="R27" s="39"/>
      <c r="T27" s="39"/>
      <c r="U27" s="39"/>
    </row>
    <row r="28" spans="1:21" ht="12.75">
      <c r="A28" s="21" t="s">
        <v>249</v>
      </c>
      <c r="B28" s="36" t="s">
        <v>35</v>
      </c>
      <c r="C28" s="117">
        <v>513.3166666666667</v>
      </c>
      <c r="D28" s="117">
        <v>70.875</v>
      </c>
      <c r="E28" s="117">
        <v>25.7125</v>
      </c>
      <c r="F28" s="117">
        <v>83.7875</v>
      </c>
      <c r="G28" s="43">
        <v>0.26112116323539253</v>
      </c>
      <c r="H28" s="117">
        <v>6.9625</v>
      </c>
      <c r="I28" s="117">
        <f t="shared" si="0"/>
        <v>134.03784510811425</v>
      </c>
      <c r="K28" s="76">
        <f t="shared" si="1"/>
        <v>12.148992812723545</v>
      </c>
      <c r="L28" s="76"/>
      <c r="M28" s="77"/>
      <c r="N28" s="76"/>
      <c r="P28" s="39"/>
      <c r="Q28" s="39"/>
      <c r="R28" s="39"/>
      <c r="T28" s="39"/>
      <c r="U28" s="39"/>
    </row>
    <row r="29" spans="1:21" ht="12.75">
      <c r="A29" s="170" t="s">
        <v>87</v>
      </c>
      <c r="B29" s="167" t="s">
        <v>63</v>
      </c>
      <c r="C29" s="167">
        <v>470.4</v>
      </c>
      <c r="D29" s="167">
        <v>72.525</v>
      </c>
      <c r="E29" s="167">
        <v>21.75</v>
      </c>
      <c r="F29" s="167">
        <v>74.775</v>
      </c>
      <c r="G29" s="172">
        <v>0.2910898197661885</v>
      </c>
      <c r="H29" s="167">
        <v>0.2125</v>
      </c>
      <c r="I29" s="117">
        <f t="shared" si="0"/>
        <v>136.92865121801506</v>
      </c>
      <c r="J29" s="76"/>
      <c r="K29" s="76">
        <f t="shared" si="1"/>
        <v>8.833990090122482</v>
      </c>
      <c r="L29" s="76"/>
      <c r="M29" s="77"/>
      <c r="N29" s="76"/>
      <c r="P29" s="39"/>
      <c r="Q29" s="39"/>
      <c r="R29" s="39"/>
      <c r="T29" s="39"/>
      <c r="U29" s="39"/>
    </row>
    <row r="30" spans="1:21" ht="12.75">
      <c r="A30" s="21" t="s">
        <v>246</v>
      </c>
      <c r="B30" s="36" t="s">
        <v>35</v>
      </c>
      <c r="C30" s="117">
        <v>521.25</v>
      </c>
      <c r="D30" s="117">
        <v>82.825</v>
      </c>
      <c r="E30" s="117">
        <v>11.4625</v>
      </c>
      <c r="F30" s="117">
        <v>62.75</v>
      </c>
      <c r="G30" s="43">
        <v>0.2934650333296726</v>
      </c>
      <c r="H30" s="117">
        <v>10.1875</v>
      </c>
      <c r="I30" s="117">
        <f t="shared" si="0"/>
        <v>152.96864862309184</v>
      </c>
      <c r="K30" s="76">
        <f t="shared" si="1"/>
        <v>8.773224484699568</v>
      </c>
      <c r="L30" s="76"/>
      <c r="M30" s="77"/>
      <c r="N30" s="76"/>
      <c r="P30" s="39"/>
      <c r="Q30" s="39"/>
      <c r="R30" s="39"/>
      <c r="T30" s="39"/>
      <c r="U30" s="39"/>
    </row>
    <row r="31" spans="1:21" ht="12.75">
      <c r="A31" s="170" t="s">
        <v>202</v>
      </c>
      <c r="B31" s="187" t="s">
        <v>35</v>
      </c>
      <c r="C31" s="167">
        <v>458.35</v>
      </c>
      <c r="D31" s="167">
        <v>72.075</v>
      </c>
      <c r="E31" s="187">
        <v>17.8875</v>
      </c>
      <c r="F31" s="187">
        <v>70.625</v>
      </c>
      <c r="G31" s="86">
        <v>0.284788396981308</v>
      </c>
      <c r="H31" s="187">
        <v>10.8625</v>
      </c>
      <c r="I31" s="117">
        <f t="shared" si="0"/>
        <v>130.5327617563825</v>
      </c>
      <c r="J31" s="76"/>
      <c r="K31" s="76">
        <f t="shared" si="1"/>
        <v>7.958192944645706</v>
      </c>
      <c r="L31" s="76"/>
      <c r="M31" s="77"/>
      <c r="N31" s="76"/>
      <c r="P31" s="39"/>
      <c r="Q31" s="39"/>
      <c r="R31" s="39"/>
      <c r="T31" s="39"/>
      <c r="U31" s="39"/>
    </row>
    <row r="32" spans="1:21" ht="12.75">
      <c r="A32" s="21" t="s">
        <v>247</v>
      </c>
      <c r="B32" s="36" t="s">
        <v>35</v>
      </c>
      <c r="C32" s="117">
        <v>536.8333333333334</v>
      </c>
      <c r="D32" s="117">
        <v>71.4875</v>
      </c>
      <c r="E32" s="117">
        <v>22.5</v>
      </c>
      <c r="F32" s="117">
        <v>79.575</v>
      </c>
      <c r="G32" s="43">
        <v>0.2551131555668664</v>
      </c>
      <c r="H32" s="117">
        <v>11.9625</v>
      </c>
      <c r="I32" s="117">
        <f t="shared" si="0"/>
        <v>136.95324568014613</v>
      </c>
      <c r="K32" s="76">
        <f t="shared" si="1"/>
        <v>6.748037564429291</v>
      </c>
      <c r="L32" s="76"/>
      <c r="M32" s="77"/>
      <c r="N32" s="76"/>
      <c r="P32" s="39"/>
      <c r="Q32" s="39"/>
      <c r="R32" s="39"/>
      <c r="T32" s="39"/>
      <c r="U32" s="39"/>
    </row>
    <row r="33" spans="1:21" ht="12.75">
      <c r="A33" s="174" t="s">
        <v>112</v>
      </c>
      <c r="B33" s="167" t="s">
        <v>54</v>
      </c>
      <c r="C33" s="167">
        <v>535.5833333333334</v>
      </c>
      <c r="D33" s="167">
        <v>81.5875</v>
      </c>
      <c r="E33" s="167">
        <v>10.5375</v>
      </c>
      <c r="F33" s="167">
        <v>59.5375</v>
      </c>
      <c r="G33" s="172">
        <v>0.30743762448418493</v>
      </c>
      <c r="H33" s="167">
        <v>5.5</v>
      </c>
      <c r="I33" s="117">
        <f t="shared" si="0"/>
        <v>164.6584677133214</v>
      </c>
      <c r="J33" s="76"/>
      <c r="K33" s="76">
        <f t="shared" si="1"/>
        <v>6.43646419471615</v>
      </c>
      <c r="L33" s="76"/>
      <c r="M33" s="77"/>
      <c r="N33" s="76"/>
      <c r="P33" s="39"/>
      <c r="Q33" s="39"/>
      <c r="R33" s="39"/>
      <c r="T33" s="39"/>
      <c r="U33" s="39"/>
    </row>
    <row r="34" spans="1:21" ht="12.75">
      <c r="A34" s="171" t="s">
        <v>92</v>
      </c>
      <c r="B34" s="167" t="s">
        <v>63</v>
      </c>
      <c r="C34" s="187">
        <v>431.8</v>
      </c>
      <c r="D34" s="187">
        <v>69.7375</v>
      </c>
      <c r="E34" s="187">
        <v>28.2125</v>
      </c>
      <c r="F34" s="187">
        <v>84.175</v>
      </c>
      <c r="G34" s="86">
        <v>0.2563258013759286</v>
      </c>
      <c r="H34" s="187">
        <v>0</v>
      </c>
      <c r="I34" s="117">
        <f aca="true" t="shared" si="2" ref="I34:I70">C34*G34</f>
        <v>110.68148103412597</v>
      </c>
      <c r="J34" s="76"/>
      <c r="K34" s="76">
        <f aca="true" t="shared" si="3" ref="K34:K70">(D34-$D$73)+(E34-$E$73)+(F34-$F$73)+(H34-$H$73)+((G34-$G$73)*C34)</f>
        <v>6.1246778650394305</v>
      </c>
      <c r="L34" s="76"/>
      <c r="M34" s="77"/>
      <c r="N34" s="76"/>
      <c r="P34" s="39"/>
      <c r="Q34" s="39"/>
      <c r="R34" s="39"/>
      <c r="T34" s="39"/>
      <c r="U34" s="39"/>
    </row>
    <row r="35" spans="1:21" ht="12.75">
      <c r="A35" s="21" t="s">
        <v>209</v>
      </c>
      <c r="B35" s="187" t="s">
        <v>35</v>
      </c>
      <c r="C35" s="117">
        <v>462.55</v>
      </c>
      <c r="D35" s="117">
        <v>66.575</v>
      </c>
      <c r="E35" s="117">
        <v>18.0625</v>
      </c>
      <c r="F35" s="117">
        <v>74</v>
      </c>
      <c r="G35" s="43">
        <v>0.30501153653710633</v>
      </c>
      <c r="H35" s="117">
        <v>1.075</v>
      </c>
      <c r="I35" s="117">
        <f t="shared" si="2"/>
        <v>141.08308622523853</v>
      </c>
      <c r="K35" s="76">
        <f t="shared" si="3"/>
        <v>5.609449967206769</v>
      </c>
      <c r="L35" s="76"/>
      <c r="M35" s="77"/>
      <c r="N35" s="76"/>
      <c r="P35" s="39"/>
      <c r="Q35" s="39"/>
      <c r="R35" s="39"/>
      <c r="T35" s="39"/>
      <c r="U35" s="39"/>
    </row>
    <row r="36" spans="1:21" ht="12.75">
      <c r="A36" s="21" t="s">
        <v>243</v>
      </c>
      <c r="B36" s="36" t="s">
        <v>35</v>
      </c>
      <c r="C36" s="117">
        <v>562.8666666666667</v>
      </c>
      <c r="D36" s="117">
        <v>84.6125</v>
      </c>
      <c r="E36" s="117">
        <v>12</v>
      </c>
      <c r="F36" s="117">
        <v>55.5</v>
      </c>
      <c r="G36" s="43">
        <v>0.2927744712844985</v>
      </c>
      <c r="H36" s="117">
        <v>11.1375</v>
      </c>
      <c r="I36" s="117">
        <f t="shared" si="2"/>
        <v>164.7929907370014</v>
      </c>
      <c r="K36" s="76">
        <f t="shared" si="3"/>
        <v>5.112908212107069</v>
      </c>
      <c r="L36" s="76"/>
      <c r="M36" s="77"/>
      <c r="N36" s="76"/>
      <c r="P36" s="39"/>
      <c r="Q36" s="39"/>
      <c r="R36" s="39"/>
      <c r="T36" s="39"/>
      <c r="U36" s="39"/>
    </row>
    <row r="37" spans="1:21" ht="12.75">
      <c r="A37" s="21" t="s">
        <v>204</v>
      </c>
      <c r="B37" s="187" t="s">
        <v>35</v>
      </c>
      <c r="C37" s="117">
        <v>535.6333333333333</v>
      </c>
      <c r="D37" s="117">
        <v>80.9375</v>
      </c>
      <c r="E37" s="117">
        <v>20.775</v>
      </c>
      <c r="F37" s="117">
        <v>74.8</v>
      </c>
      <c r="G37" s="43">
        <v>0.2629704690347326</v>
      </c>
      <c r="H37" s="117">
        <v>2.7125</v>
      </c>
      <c r="I37" s="117">
        <f t="shared" si="2"/>
        <v>140.85574889730393</v>
      </c>
      <c r="K37" s="76">
        <f t="shared" si="3"/>
        <v>4.682417194814225</v>
      </c>
      <c r="L37" s="76"/>
      <c r="M37" s="77"/>
      <c r="N37" s="76"/>
      <c r="P37" s="39"/>
      <c r="Q37" s="39"/>
      <c r="R37" s="39"/>
      <c r="T37" s="39"/>
      <c r="U37" s="39"/>
    </row>
    <row r="38" spans="1:21" ht="12.75">
      <c r="A38" s="171" t="s">
        <v>135</v>
      </c>
      <c r="B38" s="187" t="s">
        <v>122</v>
      </c>
      <c r="C38" s="187">
        <v>614.75</v>
      </c>
      <c r="D38" s="187">
        <v>90.025</v>
      </c>
      <c r="E38" s="187">
        <v>6.7125</v>
      </c>
      <c r="F38" s="187">
        <v>55.775</v>
      </c>
      <c r="G38" s="86">
        <v>0.2865868058915274</v>
      </c>
      <c r="H38" s="187">
        <v>11.925</v>
      </c>
      <c r="I38" s="117">
        <f t="shared" si="2"/>
        <v>176.17923892181648</v>
      </c>
      <c r="J38" s="76"/>
      <c r="K38" s="76">
        <f t="shared" si="3"/>
        <v>3.337610919476873</v>
      </c>
      <c r="L38" s="76"/>
      <c r="M38" s="77"/>
      <c r="N38" s="76"/>
      <c r="P38" s="39"/>
      <c r="Q38" s="39"/>
      <c r="R38" s="39"/>
      <c r="T38" s="39"/>
      <c r="U38" s="39"/>
    </row>
    <row r="39" spans="1:21" ht="12.75">
      <c r="A39" s="170" t="s">
        <v>207</v>
      </c>
      <c r="B39" s="187" t="s">
        <v>35</v>
      </c>
      <c r="C39" s="167">
        <v>558.7833333333333</v>
      </c>
      <c r="D39" s="167">
        <v>71.3625</v>
      </c>
      <c r="E39" s="187">
        <v>13.575</v>
      </c>
      <c r="F39" s="187">
        <v>74.2</v>
      </c>
      <c r="G39" s="86">
        <v>0.28648057146510764</v>
      </c>
      <c r="H39" s="187">
        <v>5.5375</v>
      </c>
      <c r="I39" s="117">
        <f t="shared" si="2"/>
        <v>160.08056865851105</v>
      </c>
      <c r="J39" s="76"/>
      <c r="K39" s="76">
        <f t="shared" si="3"/>
        <v>2.954787817514612</v>
      </c>
      <c r="L39" s="76"/>
      <c r="M39" s="77"/>
      <c r="N39" s="76"/>
      <c r="P39" s="39"/>
      <c r="Q39" s="39"/>
      <c r="R39" s="39"/>
      <c r="T39" s="39"/>
      <c r="U39" s="39"/>
    </row>
    <row r="40" spans="1:21" ht="12.75">
      <c r="A40" s="174" t="s">
        <v>108</v>
      </c>
      <c r="B40" s="167" t="s">
        <v>54</v>
      </c>
      <c r="C40" s="167">
        <v>574.5</v>
      </c>
      <c r="D40" s="167">
        <v>86.7</v>
      </c>
      <c r="E40" s="167">
        <v>20.1</v>
      </c>
      <c r="F40" s="167">
        <v>64.725</v>
      </c>
      <c r="G40" s="172">
        <v>0.26024737567057316</v>
      </c>
      <c r="H40" s="167">
        <v>7.7125</v>
      </c>
      <c r="I40" s="117">
        <f t="shared" si="2"/>
        <v>149.51211732274427</v>
      </c>
      <c r="J40" s="76"/>
      <c r="K40" s="76">
        <f t="shared" si="3"/>
        <v>2.6021773473980367</v>
      </c>
      <c r="L40" s="76"/>
      <c r="M40" s="77"/>
      <c r="N40" s="76"/>
      <c r="P40" s="39"/>
      <c r="Q40" s="39"/>
      <c r="R40" s="39"/>
      <c r="T40" s="39"/>
      <c r="U40" s="39"/>
    </row>
    <row r="41" spans="1:21" ht="12.75">
      <c r="A41" s="199" t="s">
        <v>201</v>
      </c>
      <c r="B41" s="200" t="s">
        <v>35</v>
      </c>
      <c r="C41" s="200">
        <v>503.71666666666664</v>
      </c>
      <c r="D41" s="200">
        <v>70.1375</v>
      </c>
      <c r="E41" s="200">
        <v>25.25</v>
      </c>
      <c r="F41" s="200">
        <v>74.2625</v>
      </c>
      <c r="G41" s="201">
        <v>0.2697292702143689</v>
      </c>
      <c r="H41" s="200">
        <v>2.75</v>
      </c>
      <c r="I41" s="117">
        <f t="shared" si="2"/>
        <v>135.8671288948145</v>
      </c>
      <c r="J41" s="76"/>
      <c r="K41" s="76">
        <f t="shared" si="3"/>
        <v>1.6957879052408762</v>
      </c>
      <c r="L41" s="76"/>
      <c r="M41" s="77"/>
      <c r="N41" s="76"/>
      <c r="P41" s="39"/>
      <c r="Q41" s="39"/>
      <c r="R41" s="39"/>
      <c r="T41" s="39"/>
      <c r="U41" s="39"/>
    </row>
    <row r="42" spans="1:21" ht="12.75">
      <c r="A42" s="202" t="s">
        <v>197</v>
      </c>
      <c r="B42" s="200" t="s">
        <v>35</v>
      </c>
      <c r="C42" s="203">
        <v>576.05</v>
      </c>
      <c r="D42" s="203">
        <v>84.825</v>
      </c>
      <c r="E42" s="203">
        <v>3</v>
      </c>
      <c r="F42" s="203">
        <v>34.8</v>
      </c>
      <c r="G42" s="204">
        <v>0.2897620558374446</v>
      </c>
      <c r="H42" s="203">
        <v>37.575</v>
      </c>
      <c r="I42" s="117">
        <f t="shared" si="2"/>
        <v>166.91743226515993</v>
      </c>
      <c r="K42" s="76">
        <f t="shared" si="3"/>
        <v>0.541318589395333</v>
      </c>
      <c r="L42" s="76"/>
      <c r="M42" s="77"/>
      <c r="N42" s="76"/>
      <c r="P42" s="39"/>
      <c r="Q42" s="39"/>
      <c r="R42" s="39"/>
      <c r="T42" s="39"/>
      <c r="U42" s="39"/>
    </row>
    <row r="43" spans="1:21" ht="12.75">
      <c r="A43" s="205" t="s">
        <v>138</v>
      </c>
      <c r="B43" s="200" t="s">
        <v>122</v>
      </c>
      <c r="C43" s="200">
        <v>523.6833333333333</v>
      </c>
      <c r="D43" s="200">
        <v>81.275</v>
      </c>
      <c r="E43" s="200">
        <v>18.925</v>
      </c>
      <c r="F43" s="200">
        <v>64.975</v>
      </c>
      <c r="G43" s="201">
        <v>0.272912119955907</v>
      </c>
      <c r="H43" s="200">
        <v>4.0375</v>
      </c>
      <c r="I43" s="117">
        <f t="shared" si="2"/>
        <v>142.91952868557587</v>
      </c>
      <c r="J43" s="76"/>
      <c r="K43" s="76">
        <f t="shared" si="3"/>
        <v>0.03863293147303026</v>
      </c>
      <c r="L43" s="76"/>
      <c r="M43" s="77"/>
      <c r="N43" s="76"/>
      <c r="P43" s="39"/>
      <c r="Q43" s="39"/>
      <c r="R43" s="39"/>
      <c r="T43" s="39"/>
      <c r="U43" s="39"/>
    </row>
    <row r="44" spans="1:21" ht="12.75">
      <c r="A44" s="205" t="s">
        <v>120</v>
      </c>
      <c r="B44" s="200" t="s">
        <v>54</v>
      </c>
      <c r="C44" s="200">
        <v>547.4166666666666</v>
      </c>
      <c r="D44" s="200">
        <v>87.65</v>
      </c>
      <c r="E44" s="200">
        <v>3.7875</v>
      </c>
      <c r="F44" s="200">
        <v>44.2125</v>
      </c>
      <c r="G44" s="201">
        <v>0.3047118812515433</v>
      </c>
      <c r="H44" s="200">
        <v>14.3875</v>
      </c>
      <c r="I44" s="117">
        <f t="shared" si="2"/>
        <v>166.80436232844897</v>
      </c>
      <c r="J44" s="76"/>
      <c r="K44" s="76">
        <f t="shared" si="3"/>
        <v>-1.815311376146008</v>
      </c>
      <c r="L44" s="76"/>
      <c r="M44" s="77"/>
      <c r="N44" s="76"/>
      <c r="P44" s="39"/>
      <c r="Q44" s="39"/>
      <c r="R44" s="39"/>
      <c r="T44" s="39"/>
      <c r="U44" s="39"/>
    </row>
    <row r="45" spans="1:21" ht="12.75">
      <c r="A45" s="202" t="s">
        <v>248</v>
      </c>
      <c r="B45" s="206" t="s">
        <v>35</v>
      </c>
      <c r="C45" s="203">
        <v>434.88333333333327</v>
      </c>
      <c r="D45" s="203">
        <v>60.4625</v>
      </c>
      <c r="E45" s="203">
        <v>29.7</v>
      </c>
      <c r="F45" s="203">
        <v>77</v>
      </c>
      <c r="G45" s="204">
        <v>0.2618211830019127</v>
      </c>
      <c r="H45" s="203">
        <v>3.8875</v>
      </c>
      <c r="I45" s="117">
        <f t="shared" si="2"/>
        <v>113.86166880114845</v>
      </c>
      <c r="K45" s="76">
        <f t="shared" si="3"/>
        <v>-2.6228723741466577</v>
      </c>
      <c r="L45" s="76"/>
      <c r="M45" s="77"/>
      <c r="N45" s="76"/>
      <c r="P45" s="39"/>
      <c r="Q45" s="39"/>
      <c r="R45" s="39"/>
      <c r="T45" s="39"/>
      <c r="U45" s="39"/>
    </row>
    <row r="46" spans="1:21" ht="12.75">
      <c r="A46" s="205" t="s">
        <v>160</v>
      </c>
      <c r="B46" s="200" t="s">
        <v>55</v>
      </c>
      <c r="C46" s="200">
        <v>506.7</v>
      </c>
      <c r="D46" s="200">
        <v>68.9125</v>
      </c>
      <c r="E46" s="200">
        <v>20.6375</v>
      </c>
      <c r="F46" s="200">
        <v>79.8375</v>
      </c>
      <c r="G46" s="201">
        <v>0.2608987388964009</v>
      </c>
      <c r="H46" s="200">
        <v>2.8625</v>
      </c>
      <c r="I46" s="117">
        <f t="shared" si="2"/>
        <v>132.19739099880636</v>
      </c>
      <c r="J46" s="76"/>
      <c r="K46" s="76">
        <f t="shared" si="3"/>
        <v>-2.949031629206969</v>
      </c>
      <c r="L46" s="76"/>
      <c r="M46" s="77"/>
      <c r="N46" s="76"/>
      <c r="P46" s="39"/>
      <c r="Q46" s="39"/>
      <c r="R46" s="39"/>
      <c r="T46" s="39"/>
      <c r="U46" s="39"/>
    </row>
    <row r="47" spans="1:21" ht="12.75">
      <c r="A47" s="202" t="s">
        <v>208</v>
      </c>
      <c r="B47" s="200" t="s">
        <v>35</v>
      </c>
      <c r="C47" s="203">
        <v>504.31666666666666</v>
      </c>
      <c r="D47" s="203">
        <v>62.5625</v>
      </c>
      <c r="E47" s="203">
        <v>18.25</v>
      </c>
      <c r="F47" s="203">
        <v>77.825</v>
      </c>
      <c r="G47" s="204">
        <v>0.2763440588331767</v>
      </c>
      <c r="H47" s="203">
        <v>5.75</v>
      </c>
      <c r="I47" s="117">
        <f t="shared" si="2"/>
        <v>139.3649146038849</v>
      </c>
      <c r="K47" s="76">
        <f t="shared" si="3"/>
        <v>-2.9848645923023067</v>
      </c>
      <c r="L47" s="76"/>
      <c r="M47" s="77"/>
      <c r="N47" s="76"/>
      <c r="P47" s="39"/>
      <c r="Q47" s="39"/>
      <c r="R47" s="39"/>
      <c r="T47" s="39"/>
      <c r="U47" s="39"/>
    </row>
    <row r="48" spans="1:21" ht="12.75">
      <c r="A48" s="205" t="s">
        <v>158</v>
      </c>
      <c r="B48" s="200" t="s">
        <v>55</v>
      </c>
      <c r="C48" s="200">
        <v>475.1166666666666</v>
      </c>
      <c r="D48" s="200">
        <v>56.8</v>
      </c>
      <c r="E48" s="200">
        <v>24.3875</v>
      </c>
      <c r="F48" s="200">
        <v>89.05</v>
      </c>
      <c r="G48" s="201">
        <v>0.25384088342792366</v>
      </c>
      <c r="H48" s="200">
        <v>3.3875</v>
      </c>
      <c r="I48" s="117">
        <f t="shared" si="2"/>
        <v>120.60403439799698</v>
      </c>
      <c r="J48" s="76"/>
      <c r="K48" s="76">
        <f t="shared" si="3"/>
        <v>-4.432585409663349</v>
      </c>
      <c r="L48" s="76"/>
      <c r="M48" s="77"/>
      <c r="N48" s="76"/>
      <c r="P48" s="39"/>
      <c r="Q48" s="39"/>
      <c r="R48" s="39"/>
      <c r="T48" s="39"/>
      <c r="U48" s="39"/>
    </row>
    <row r="49" spans="1:21" ht="12.75">
      <c r="A49" s="171" t="s">
        <v>133</v>
      </c>
      <c r="B49" s="187" t="s">
        <v>122</v>
      </c>
      <c r="C49" s="187">
        <v>462.5833333333333</v>
      </c>
      <c r="D49" s="187">
        <v>69.6</v>
      </c>
      <c r="E49" s="187">
        <v>12.175</v>
      </c>
      <c r="F49" s="187">
        <v>63.475</v>
      </c>
      <c r="G49" s="86">
        <v>0.3025386073884504</v>
      </c>
      <c r="H49" s="187">
        <v>5.2875</v>
      </c>
      <c r="I49" s="117">
        <f t="shared" si="2"/>
        <v>139.949317467774</v>
      </c>
      <c r="J49" s="76"/>
      <c r="K49" s="76">
        <f t="shared" si="3"/>
        <v>-4.708537579514067</v>
      </c>
      <c r="L49" s="76"/>
      <c r="M49" s="77"/>
      <c r="N49" s="76"/>
      <c r="P49" s="39"/>
      <c r="Q49" s="39"/>
      <c r="R49" s="39"/>
      <c r="T49" s="39"/>
      <c r="U49" s="39"/>
    </row>
    <row r="50" spans="1:21" ht="12.75">
      <c r="A50" s="174" t="s">
        <v>111</v>
      </c>
      <c r="B50" s="167" t="s">
        <v>54</v>
      </c>
      <c r="C50" s="167">
        <v>504.7166666666667</v>
      </c>
      <c r="D50" s="167">
        <v>82.3375</v>
      </c>
      <c r="E50" s="167">
        <v>13.175</v>
      </c>
      <c r="F50" s="167">
        <v>56.975</v>
      </c>
      <c r="G50" s="172">
        <v>0.28983610002210375</v>
      </c>
      <c r="H50" s="167">
        <v>2.2875</v>
      </c>
      <c r="I50" s="117">
        <f t="shared" si="2"/>
        <v>146.2851102828228</v>
      </c>
      <c r="J50" s="76"/>
      <c r="K50" s="76">
        <f t="shared" si="3"/>
        <v>-5.787794384440111</v>
      </c>
      <c r="L50" s="76"/>
      <c r="M50" s="77"/>
      <c r="N50" s="76"/>
      <c r="P50" s="39"/>
      <c r="Q50" s="39"/>
      <c r="R50" s="39"/>
      <c r="T50" s="39"/>
      <c r="U50" s="39"/>
    </row>
    <row r="51" spans="1:21" ht="12.75">
      <c r="A51" s="21" t="s">
        <v>210</v>
      </c>
      <c r="B51" s="36" t="s">
        <v>35</v>
      </c>
      <c r="C51" s="117">
        <v>508.95</v>
      </c>
      <c r="D51" s="117">
        <v>66.1625</v>
      </c>
      <c r="E51" s="117">
        <v>14.175</v>
      </c>
      <c r="F51" s="117">
        <v>72.95</v>
      </c>
      <c r="G51" s="43">
        <v>0.2743966733672788</v>
      </c>
      <c r="H51" s="117">
        <v>8.8125</v>
      </c>
      <c r="I51" s="117">
        <f t="shared" si="2"/>
        <v>139.65418691027654</v>
      </c>
      <c r="K51" s="76">
        <f t="shared" si="3"/>
        <v>-6.264503992537643</v>
      </c>
      <c r="L51" s="76"/>
      <c r="M51" s="77"/>
      <c r="N51" s="76"/>
      <c r="P51" s="39"/>
      <c r="Q51" s="39"/>
      <c r="R51" s="39"/>
      <c r="T51" s="39"/>
      <c r="U51" s="39"/>
    </row>
    <row r="52" spans="1:21" ht="12.75">
      <c r="A52" s="21" t="s">
        <v>244</v>
      </c>
      <c r="B52" s="36" t="s">
        <v>35</v>
      </c>
      <c r="C52" s="117">
        <v>507.51666666666665</v>
      </c>
      <c r="D52" s="117">
        <v>81.975</v>
      </c>
      <c r="E52" s="117">
        <v>6.925</v>
      </c>
      <c r="F52" s="117">
        <v>48.7</v>
      </c>
      <c r="G52" s="43">
        <v>0.2867953826441871</v>
      </c>
      <c r="H52" s="117">
        <v>15.9875</v>
      </c>
      <c r="I52" s="117">
        <f t="shared" si="2"/>
        <v>145.553436614969</v>
      </c>
      <c r="K52" s="76">
        <f t="shared" si="3"/>
        <v>-8.481346349823877</v>
      </c>
      <c r="L52" s="76"/>
      <c r="M52" s="77"/>
      <c r="N52" s="76"/>
      <c r="P52" s="39"/>
      <c r="Q52" s="39"/>
      <c r="R52" s="39"/>
      <c r="T52" s="39"/>
      <c r="U52" s="39"/>
    </row>
    <row r="53" spans="1:21" ht="12.75">
      <c r="A53" s="174" t="s">
        <v>114</v>
      </c>
      <c r="B53" s="167" t="s">
        <v>54</v>
      </c>
      <c r="C53" s="167">
        <v>486.7833333333333</v>
      </c>
      <c r="D53" s="167">
        <v>71.025</v>
      </c>
      <c r="E53" s="167">
        <v>12.9625</v>
      </c>
      <c r="F53" s="167">
        <v>62.075</v>
      </c>
      <c r="G53" s="172">
        <v>0.28702712266530006</v>
      </c>
      <c r="H53" s="167">
        <v>5.4625</v>
      </c>
      <c r="I53" s="117">
        <f t="shared" si="2"/>
        <v>139.72001952809032</v>
      </c>
      <c r="J53" s="76"/>
      <c r="K53" s="76">
        <f t="shared" si="3"/>
        <v>-10.643176519278239</v>
      </c>
      <c r="L53" s="76"/>
      <c r="M53" s="77"/>
      <c r="N53" s="76"/>
      <c r="P53" s="39"/>
      <c r="Q53" s="39"/>
      <c r="R53" s="39"/>
      <c r="T53" s="39"/>
      <c r="U53" s="39"/>
    </row>
    <row r="54" spans="1:21" ht="12.75">
      <c r="A54" s="174" t="s">
        <v>116</v>
      </c>
      <c r="B54" s="167" t="s">
        <v>54</v>
      </c>
      <c r="C54" s="167">
        <v>524.35</v>
      </c>
      <c r="D54" s="167">
        <v>71.3875</v>
      </c>
      <c r="E54" s="167">
        <v>13.175</v>
      </c>
      <c r="F54" s="167">
        <v>69.25</v>
      </c>
      <c r="G54" s="172">
        <v>0.27697913935243734</v>
      </c>
      <c r="H54" s="167">
        <v>2.5</v>
      </c>
      <c r="I54" s="117">
        <f t="shared" si="2"/>
        <v>145.23401171945054</v>
      </c>
      <c r="J54" s="76"/>
      <c r="K54" s="76">
        <f t="shared" si="3"/>
        <v>-10.731259819778513</v>
      </c>
      <c r="L54" s="76"/>
      <c r="M54" s="77"/>
      <c r="N54" s="76"/>
      <c r="P54" s="39"/>
      <c r="Q54" s="39"/>
      <c r="R54" s="39"/>
      <c r="T54" s="39"/>
      <c r="U54" s="39"/>
    </row>
    <row r="55" spans="1:21" ht="12.75">
      <c r="A55" s="171" t="s">
        <v>139</v>
      </c>
      <c r="B55" s="187" t="s">
        <v>122</v>
      </c>
      <c r="C55" s="187">
        <v>539.4666666666667</v>
      </c>
      <c r="D55" s="187">
        <v>77.325</v>
      </c>
      <c r="E55" s="187">
        <v>9.75</v>
      </c>
      <c r="F55" s="187">
        <v>63.6</v>
      </c>
      <c r="G55" s="86">
        <v>0.2650989277459114</v>
      </c>
      <c r="H55" s="187">
        <v>11.3875</v>
      </c>
      <c r="I55" s="117">
        <f t="shared" si="2"/>
        <v>143.01203488799433</v>
      </c>
      <c r="J55" s="76"/>
      <c r="K55" s="76">
        <f t="shared" si="3"/>
        <v>-11.38395757897094</v>
      </c>
      <c r="L55" s="76"/>
      <c r="M55" s="77"/>
      <c r="N55" s="76"/>
      <c r="P55" s="39"/>
      <c r="Q55" s="39"/>
      <c r="R55" s="39"/>
      <c r="T55" s="39"/>
      <c r="U55" s="39"/>
    </row>
    <row r="56" spans="1:11" ht="12.75">
      <c r="A56" s="171" t="s">
        <v>136</v>
      </c>
      <c r="B56" s="187" t="s">
        <v>122</v>
      </c>
      <c r="C56" s="187">
        <v>490.7</v>
      </c>
      <c r="D56" s="187">
        <v>66.9375</v>
      </c>
      <c r="E56" s="187">
        <v>17.325</v>
      </c>
      <c r="F56" s="187">
        <v>70.5375</v>
      </c>
      <c r="G56" s="86">
        <v>0.2626657914607149</v>
      </c>
      <c r="H56" s="187">
        <v>5.75</v>
      </c>
      <c r="I56" s="117">
        <f t="shared" si="2"/>
        <v>128.8901038697728</v>
      </c>
      <c r="J56" s="76"/>
      <c r="K56" s="76">
        <f t="shared" si="3"/>
        <v>-13.531299915212102</v>
      </c>
    </row>
    <row r="57" spans="1:11" ht="12.75">
      <c r="A57" s="21" t="s">
        <v>203</v>
      </c>
      <c r="B57" s="187" t="s">
        <v>35</v>
      </c>
      <c r="C57" s="117">
        <v>411.3666666666666</v>
      </c>
      <c r="D57" s="117">
        <v>62.125</v>
      </c>
      <c r="E57" s="117">
        <v>14.1125</v>
      </c>
      <c r="F57" s="117">
        <v>62.9125</v>
      </c>
      <c r="G57" s="43">
        <v>0.2846717817526736</v>
      </c>
      <c r="H57" s="117">
        <v>8.525</v>
      </c>
      <c r="I57" s="117">
        <f t="shared" si="2"/>
        <v>117.10448195365815</v>
      </c>
      <c r="K57" s="76">
        <f t="shared" si="3"/>
        <v>-16.251203401310818</v>
      </c>
    </row>
    <row r="58" spans="1:11" ht="12.75">
      <c r="A58" s="21" t="s">
        <v>245</v>
      </c>
      <c r="B58" s="36" t="s">
        <v>35</v>
      </c>
      <c r="C58" s="117">
        <v>400.3666666666666</v>
      </c>
      <c r="D58" s="117">
        <v>58.875</v>
      </c>
      <c r="E58" s="117">
        <v>19.675</v>
      </c>
      <c r="F58" s="117">
        <v>66.45</v>
      </c>
      <c r="G58" s="43">
        <v>0.25573042542700486</v>
      </c>
      <c r="H58" s="117">
        <v>14.35</v>
      </c>
      <c r="I58" s="117">
        <f t="shared" si="2"/>
        <v>102.3859379934585</v>
      </c>
      <c r="K58" s="76">
        <f t="shared" si="3"/>
        <v>-16.25254690692843</v>
      </c>
    </row>
    <row r="59" spans="1:11" ht="12.75">
      <c r="A59" s="171" t="s">
        <v>134</v>
      </c>
      <c r="B59" s="187" t="s">
        <v>122</v>
      </c>
      <c r="C59" s="187">
        <v>563.7666666666667</v>
      </c>
      <c r="D59" s="187">
        <v>70.2375</v>
      </c>
      <c r="E59" s="187">
        <v>9</v>
      </c>
      <c r="F59" s="187">
        <v>61.2125</v>
      </c>
      <c r="G59" s="86">
        <v>0.2613068997311111</v>
      </c>
      <c r="H59" s="187">
        <v>19.1</v>
      </c>
      <c r="I59" s="117">
        <f t="shared" si="2"/>
        <v>147.3161198384094</v>
      </c>
      <c r="J59" s="76"/>
      <c r="K59" s="76">
        <f t="shared" si="3"/>
        <v>-16.312869996405276</v>
      </c>
    </row>
    <row r="60" spans="1:11" ht="12.75">
      <c r="A60" s="21" t="s">
        <v>250</v>
      </c>
      <c r="B60" s="36" t="s">
        <v>35</v>
      </c>
      <c r="C60" s="117">
        <v>518.6833333333333</v>
      </c>
      <c r="D60" s="117">
        <v>76.475</v>
      </c>
      <c r="E60" s="117">
        <v>7.4625</v>
      </c>
      <c r="F60" s="117">
        <v>46.075</v>
      </c>
      <c r="G60" s="43">
        <v>0.28255927124295005</v>
      </c>
      <c r="H60" s="117">
        <v>16.6125</v>
      </c>
      <c r="I60" s="117">
        <f t="shared" si="2"/>
        <v>146.5587846725308</v>
      </c>
      <c r="K60" s="76">
        <f t="shared" si="3"/>
        <v>-17.526792693125667</v>
      </c>
    </row>
    <row r="61" spans="1:11" ht="12.75">
      <c r="A61" s="174" t="s">
        <v>140</v>
      </c>
      <c r="B61" s="187" t="s">
        <v>122</v>
      </c>
      <c r="C61" s="176">
        <v>496.3666666666666</v>
      </c>
      <c r="D61" s="176">
        <v>61.2</v>
      </c>
      <c r="E61" s="176">
        <v>17.175</v>
      </c>
      <c r="F61" s="176">
        <v>73.1</v>
      </c>
      <c r="G61" s="90">
        <v>0.26259729406589466</v>
      </c>
      <c r="H61" s="176">
        <v>4.4625</v>
      </c>
      <c r="I61" s="117">
        <f t="shared" si="2"/>
        <v>130.34454353117457</v>
      </c>
      <c r="J61" s="76"/>
      <c r="K61" s="76">
        <f t="shared" si="3"/>
        <v>-18.25655442738288</v>
      </c>
    </row>
    <row r="62" spans="1:11" ht="12.75">
      <c r="A62" s="174" t="s">
        <v>109</v>
      </c>
      <c r="B62" s="167" t="s">
        <v>54</v>
      </c>
      <c r="C62" s="167">
        <v>438.21666666666664</v>
      </c>
      <c r="D62" s="167">
        <v>74.0875</v>
      </c>
      <c r="E62" s="167">
        <v>4.5</v>
      </c>
      <c r="F62" s="167">
        <v>29.15</v>
      </c>
      <c r="G62" s="172">
        <v>0.2714088331707745</v>
      </c>
      <c r="H62" s="167">
        <v>36.7</v>
      </c>
      <c r="I62" s="117">
        <f t="shared" si="2"/>
        <v>118.93587417598623</v>
      </c>
      <c r="J62" s="76"/>
      <c r="K62" s="76">
        <f t="shared" si="3"/>
        <v>-25.0830459249398</v>
      </c>
    </row>
    <row r="63" spans="1:11" ht="12.75">
      <c r="A63" s="174" t="s">
        <v>145</v>
      </c>
      <c r="B63" s="167" t="s">
        <v>54</v>
      </c>
      <c r="C63" s="167">
        <v>449.8833333333334</v>
      </c>
      <c r="D63" s="167">
        <v>57.775</v>
      </c>
      <c r="E63" s="167">
        <v>13.3625</v>
      </c>
      <c r="F63" s="167">
        <v>53.925</v>
      </c>
      <c r="G63" s="172">
        <v>0.2786525015598012</v>
      </c>
      <c r="H63" s="167">
        <v>13.75</v>
      </c>
      <c r="I63" s="117">
        <f t="shared" si="2"/>
        <v>125.36111624339524</v>
      </c>
      <c r="J63" s="76"/>
      <c r="K63" s="76">
        <f t="shared" si="3"/>
        <v>-27.509380097239045</v>
      </c>
    </row>
    <row r="64" spans="1:11" ht="12.75">
      <c r="A64" s="21" t="s">
        <v>242</v>
      </c>
      <c r="B64" s="36" t="s">
        <v>35</v>
      </c>
      <c r="C64" s="117">
        <v>397.7333333333333</v>
      </c>
      <c r="D64" s="117">
        <v>60.4</v>
      </c>
      <c r="E64" s="117">
        <v>14.4625</v>
      </c>
      <c r="F64" s="117">
        <v>62.025</v>
      </c>
      <c r="G64" s="43">
        <v>0.27319577437292697</v>
      </c>
      <c r="H64" s="117">
        <v>3.425</v>
      </c>
      <c r="I64" s="117">
        <f t="shared" si="2"/>
        <v>108.65906599392548</v>
      </c>
      <c r="K64" s="76">
        <f t="shared" si="3"/>
        <v>-28.288634555213033</v>
      </c>
    </row>
    <row r="65" spans="1:11" ht="12.75">
      <c r="A65" s="170" t="s">
        <v>33</v>
      </c>
      <c r="B65" s="167" t="s">
        <v>2</v>
      </c>
      <c r="C65" s="167">
        <v>356.8833333333334</v>
      </c>
      <c r="D65" s="187">
        <v>55.95</v>
      </c>
      <c r="E65" s="187">
        <v>16.65</v>
      </c>
      <c r="F65" s="187">
        <v>54.3375</v>
      </c>
      <c r="G65" s="86">
        <v>0.2577853691366947</v>
      </c>
      <c r="H65" s="187">
        <v>4.575</v>
      </c>
      <c r="I65" s="117">
        <f t="shared" si="2"/>
        <v>91.99930182206741</v>
      </c>
      <c r="J65" s="76"/>
      <c r="K65" s="76">
        <f t="shared" si="3"/>
        <v>-42.45077249346419</v>
      </c>
    </row>
    <row r="66" spans="1:11" ht="12.75">
      <c r="A66" s="170" t="s">
        <v>29</v>
      </c>
      <c r="B66" s="167" t="s">
        <v>2</v>
      </c>
      <c r="C66" s="167">
        <v>472.7</v>
      </c>
      <c r="D66" s="187">
        <v>51.1125</v>
      </c>
      <c r="E66" s="187">
        <v>7</v>
      </c>
      <c r="F66" s="187">
        <v>59.0125</v>
      </c>
      <c r="G66" s="86">
        <v>0.2783408493502717</v>
      </c>
      <c r="H66" s="187">
        <v>2.7125</v>
      </c>
      <c r="I66" s="117">
        <f t="shared" si="2"/>
        <v>131.57171948787342</v>
      </c>
      <c r="J66" s="76"/>
      <c r="K66" s="76">
        <f t="shared" si="3"/>
        <v>-46.58403809870449</v>
      </c>
    </row>
    <row r="67" spans="1:11" ht="12.75">
      <c r="A67" s="170" t="s">
        <v>16</v>
      </c>
      <c r="B67" s="167" t="s">
        <v>2</v>
      </c>
      <c r="C67" s="167">
        <v>391.7166666666667</v>
      </c>
      <c r="D67" s="187">
        <v>49.9625</v>
      </c>
      <c r="E67" s="187">
        <v>18.75</v>
      </c>
      <c r="F67" s="187">
        <v>59.4625</v>
      </c>
      <c r="G67" s="86">
        <v>0.251605715238925</v>
      </c>
      <c r="H67" s="187">
        <v>0</v>
      </c>
      <c r="I67" s="117">
        <f t="shared" si="2"/>
        <v>98.55815208767424</v>
      </c>
      <c r="J67" s="76"/>
      <c r="K67" s="76">
        <f t="shared" si="3"/>
        <v>-48.863057000700465</v>
      </c>
    </row>
    <row r="68" spans="1:11" ht="12.75">
      <c r="A68" s="170" t="s">
        <v>18</v>
      </c>
      <c r="B68" s="167" t="s">
        <v>2</v>
      </c>
      <c r="C68" s="167">
        <v>378.13333333333327</v>
      </c>
      <c r="D68" s="187">
        <v>50.95</v>
      </c>
      <c r="E68" s="187">
        <v>12.325</v>
      </c>
      <c r="F68" s="187">
        <v>56.9</v>
      </c>
      <c r="G68" s="86">
        <v>0.26344059080070537</v>
      </c>
      <c r="H68" s="187">
        <v>2.5</v>
      </c>
      <c r="I68" s="117">
        <f t="shared" si="2"/>
        <v>99.61566873477337</v>
      </c>
      <c r="J68" s="76"/>
      <c r="K68" s="76">
        <f t="shared" si="3"/>
        <v>-49.54888373165531</v>
      </c>
    </row>
    <row r="69" spans="1:11" ht="12.75">
      <c r="A69" s="170" t="s">
        <v>31</v>
      </c>
      <c r="B69" s="167" t="s">
        <v>2</v>
      </c>
      <c r="C69" s="167">
        <v>437.8166666666666</v>
      </c>
      <c r="D69" s="187">
        <v>50.0625</v>
      </c>
      <c r="E69" s="187">
        <v>13.25</v>
      </c>
      <c r="F69" s="187">
        <v>55.075</v>
      </c>
      <c r="G69" s="86">
        <v>0.262761014042891</v>
      </c>
      <c r="H69" s="187">
        <v>0</v>
      </c>
      <c r="I69" s="117">
        <f t="shared" si="2"/>
        <v>115.0411512982117</v>
      </c>
      <c r="J69" s="76"/>
      <c r="K69" s="76">
        <f t="shared" si="3"/>
        <v>-54.91714333163861</v>
      </c>
    </row>
    <row r="70" spans="1:11" ht="12.75">
      <c r="A70" s="170" t="s">
        <v>36</v>
      </c>
      <c r="B70" s="167" t="s">
        <v>2</v>
      </c>
      <c r="C70" s="167">
        <v>410</v>
      </c>
      <c r="D70" s="187">
        <v>46.275</v>
      </c>
      <c r="E70" s="187">
        <v>7.8875</v>
      </c>
      <c r="F70" s="187">
        <v>55.5125</v>
      </c>
      <c r="G70" s="86">
        <v>0.28124893004889906</v>
      </c>
      <c r="H70" s="187">
        <v>0</v>
      </c>
      <c r="I70" s="117">
        <f t="shared" si="2"/>
        <v>115.31206132004861</v>
      </c>
      <c r="J70" s="76"/>
      <c r="K70" s="76">
        <f t="shared" si="3"/>
        <v>-55.66565367541169</v>
      </c>
    </row>
    <row r="73" spans="1:9" ht="12.75">
      <c r="A73" t="s">
        <v>239</v>
      </c>
      <c r="C73" s="39">
        <f>SUM(C2:C70)</f>
        <v>34869.399999999994</v>
      </c>
      <c r="D73" s="39">
        <f>SUM(D2:D70)/70</f>
        <v>71.57785714285711</v>
      </c>
      <c r="E73" s="39">
        <f>SUM(E2:E70)/70</f>
        <v>17.833750000000002</v>
      </c>
      <c r="F73" s="39">
        <f>SUM(F2:F70)/70</f>
        <v>70.0746428571428</v>
      </c>
      <c r="G73" s="75">
        <f>I73/C73</f>
        <v>0.2765636776892762</v>
      </c>
      <c r="H73" s="39">
        <f>SUM(H2:H70)/70</f>
        <v>7.775357142857143</v>
      </c>
      <c r="I73" s="39">
        <f>SUM(I2:I70)</f>
        <v>9643.609502818446</v>
      </c>
    </row>
  </sheetData>
  <printOptions/>
  <pageMargins left="0.75" right="0.75" top="1" bottom="1" header="0.5" footer="0.5"/>
  <pageSetup orientation="portrait" paperSize="9"/>
  <ignoredErrors>
    <ignoredError sqref="G7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161"/>
  <sheetViews>
    <sheetView workbookViewId="0" topLeftCell="A1">
      <pane ySplit="1" topLeftCell="BM50" activePane="bottomLeft" state="frozen"/>
      <selection pane="topLeft" activeCell="A1" sqref="A1"/>
      <selection pane="bottomLeft" activeCell="K65" sqref="K65"/>
    </sheetView>
  </sheetViews>
  <sheetFormatPr defaultColWidth="9.140625" defaultRowHeight="12.75"/>
  <cols>
    <col min="1" max="1" width="18.00390625" style="21" bestFit="1" customWidth="1"/>
    <col min="2" max="13" width="9.140625" style="21" customWidth="1"/>
    <col min="14" max="14" width="9.140625" style="119" customWidth="1"/>
    <col min="15" max="16384" width="9.140625" style="21" customWidth="1"/>
  </cols>
  <sheetData>
    <row r="1" spans="1:16" ht="25.5">
      <c r="A1" s="109" t="s">
        <v>41</v>
      </c>
      <c r="B1" s="110" t="s">
        <v>40</v>
      </c>
      <c r="C1" s="49" t="s">
        <v>42</v>
      </c>
      <c r="D1" s="49" t="s">
        <v>43</v>
      </c>
      <c r="E1" s="49" t="s">
        <v>44</v>
      </c>
      <c r="F1" s="49" t="s">
        <v>45</v>
      </c>
      <c r="G1" s="49" t="s">
        <v>52</v>
      </c>
      <c r="H1" s="49" t="s">
        <v>53</v>
      </c>
      <c r="I1" s="49" t="s">
        <v>54</v>
      </c>
      <c r="J1" s="49" t="s">
        <v>55</v>
      </c>
      <c r="K1" s="49" t="s">
        <v>46</v>
      </c>
      <c r="L1" s="49" t="s">
        <v>47</v>
      </c>
      <c r="M1" s="49" t="s">
        <v>48</v>
      </c>
      <c r="N1" s="118" t="s">
        <v>49</v>
      </c>
      <c r="O1" s="49" t="s">
        <v>50</v>
      </c>
      <c r="P1" s="49"/>
    </row>
    <row r="2" spans="1:15" ht="12.75">
      <c r="A2" s="18" t="s">
        <v>14</v>
      </c>
      <c r="B2" s="156">
        <v>10.5</v>
      </c>
      <c r="C2" s="20" t="s">
        <v>15</v>
      </c>
      <c r="D2" s="157">
        <v>29.5</v>
      </c>
      <c r="E2" s="14" t="s">
        <v>2</v>
      </c>
      <c r="F2" s="14"/>
      <c r="G2" s="114">
        <v>424.3666666666666</v>
      </c>
      <c r="H2" s="115">
        <v>116.93333333333332</v>
      </c>
      <c r="I2" s="115">
        <v>30.566666666666663</v>
      </c>
      <c r="J2" s="115">
        <v>3.6666666666666665</v>
      </c>
      <c r="K2" s="114">
        <v>50.1</v>
      </c>
      <c r="L2" s="114">
        <v>15.425</v>
      </c>
      <c r="M2" s="114">
        <v>60.6375</v>
      </c>
      <c r="N2" s="89">
        <v>0.2766569043692598</v>
      </c>
      <c r="O2" s="114">
        <v>0.7125</v>
      </c>
    </row>
    <row r="3" spans="1:15" ht="12.75">
      <c r="A3" s="18" t="s">
        <v>9</v>
      </c>
      <c r="B3" s="156">
        <v>10.5</v>
      </c>
      <c r="C3" s="20" t="s">
        <v>6</v>
      </c>
      <c r="D3" s="157">
        <v>29.9</v>
      </c>
      <c r="E3" s="14" t="s">
        <v>2</v>
      </c>
      <c r="F3" s="14"/>
      <c r="G3" s="114">
        <v>407.35</v>
      </c>
      <c r="H3" s="114">
        <v>114.53333333333332</v>
      </c>
      <c r="I3" s="114">
        <v>21.133333333333333</v>
      </c>
      <c r="J3" s="114">
        <v>0.6666666666666666</v>
      </c>
      <c r="K3" s="114">
        <v>49.3375</v>
      </c>
      <c r="L3" s="114">
        <v>16.675</v>
      </c>
      <c r="M3" s="114">
        <v>65.35</v>
      </c>
      <c r="N3" s="89">
        <v>0.28370872525255786</v>
      </c>
      <c r="O3" s="114">
        <v>1</v>
      </c>
    </row>
    <row r="4" spans="1:15" ht="12.75">
      <c r="A4" s="18" t="s">
        <v>22</v>
      </c>
      <c r="B4" s="156">
        <v>9.75</v>
      </c>
      <c r="C4" s="20" t="s">
        <v>23</v>
      </c>
      <c r="D4" s="157">
        <v>29.3</v>
      </c>
      <c r="E4" s="14" t="s">
        <v>2</v>
      </c>
      <c r="F4" s="14"/>
      <c r="G4" s="114">
        <v>465.5</v>
      </c>
      <c r="H4" s="114">
        <v>128.6833333333333</v>
      </c>
      <c r="I4" s="114">
        <v>24.71666666666667</v>
      </c>
      <c r="J4" s="114">
        <v>0.6666666666666666</v>
      </c>
      <c r="K4" s="114">
        <v>57.425</v>
      </c>
      <c r="L4" s="114">
        <v>15.2125</v>
      </c>
      <c r="M4" s="114">
        <v>59.975</v>
      </c>
      <c r="N4" s="89">
        <v>0.2741122103405154</v>
      </c>
      <c r="O4" s="114">
        <v>0.2875</v>
      </c>
    </row>
    <row r="5" spans="1:15" ht="12.75">
      <c r="A5" s="18" t="s">
        <v>29</v>
      </c>
      <c r="B5" s="156">
        <v>13.75</v>
      </c>
      <c r="C5" s="20" t="s">
        <v>30</v>
      </c>
      <c r="D5" s="157">
        <v>34</v>
      </c>
      <c r="E5" s="14" t="s">
        <v>2</v>
      </c>
      <c r="F5" s="14"/>
      <c r="G5" s="114">
        <v>472.7</v>
      </c>
      <c r="H5" s="114">
        <v>131.8</v>
      </c>
      <c r="I5" s="114">
        <v>25.916666666666668</v>
      </c>
      <c r="J5" s="114">
        <v>1</v>
      </c>
      <c r="K5" s="114">
        <v>51.1125</v>
      </c>
      <c r="L5" s="114">
        <v>7</v>
      </c>
      <c r="M5" s="114">
        <v>59.0125</v>
      </c>
      <c r="N5" s="89">
        <v>0.2783408493502717</v>
      </c>
      <c r="O5" s="114">
        <v>2.7125</v>
      </c>
    </row>
    <row r="6" spans="1:15" ht="12.75">
      <c r="A6" s="18" t="s">
        <v>31</v>
      </c>
      <c r="B6" s="156">
        <v>17.75</v>
      </c>
      <c r="C6" s="20" t="s">
        <v>32</v>
      </c>
      <c r="D6" s="157">
        <v>34.2</v>
      </c>
      <c r="E6" s="111" t="s">
        <v>2</v>
      </c>
      <c r="F6" s="14"/>
      <c r="G6" s="114">
        <v>437.8166666666666</v>
      </c>
      <c r="H6" s="114">
        <v>114.48333333333333</v>
      </c>
      <c r="I6" s="114">
        <v>26</v>
      </c>
      <c r="J6" s="114">
        <v>0.3333333333333333</v>
      </c>
      <c r="K6" s="114">
        <v>50.0625</v>
      </c>
      <c r="L6" s="114">
        <v>13.25</v>
      </c>
      <c r="M6" s="114">
        <v>55.075</v>
      </c>
      <c r="N6" s="89">
        <v>0.262761014042891</v>
      </c>
      <c r="O6" s="114">
        <v>0</v>
      </c>
    </row>
    <row r="7" spans="1:15" ht="12.75">
      <c r="A7" s="18" t="s">
        <v>33</v>
      </c>
      <c r="B7" s="156">
        <v>19</v>
      </c>
      <c r="C7" s="20" t="s">
        <v>34</v>
      </c>
      <c r="D7" s="157">
        <v>27.1</v>
      </c>
      <c r="E7" s="14" t="s">
        <v>2</v>
      </c>
      <c r="F7" s="14"/>
      <c r="G7" s="116">
        <v>356.8833333333334</v>
      </c>
      <c r="H7" s="116">
        <v>92.8</v>
      </c>
      <c r="I7" s="116">
        <v>17.516666666666666</v>
      </c>
      <c r="J7" s="116">
        <v>0.3833333333333333</v>
      </c>
      <c r="K7" s="116">
        <v>55.95</v>
      </c>
      <c r="L7" s="116">
        <v>16.65</v>
      </c>
      <c r="M7" s="116">
        <v>54.3375</v>
      </c>
      <c r="N7" s="25">
        <v>0.2577853691366947</v>
      </c>
      <c r="O7" s="116">
        <v>4.575</v>
      </c>
    </row>
    <row r="8" spans="1:15" ht="12.75">
      <c r="A8" s="18" t="s">
        <v>16</v>
      </c>
      <c r="B8" s="156">
        <v>19.5</v>
      </c>
      <c r="C8" s="20" t="s">
        <v>17</v>
      </c>
      <c r="D8" s="157">
        <v>30.6</v>
      </c>
      <c r="E8" s="14" t="s">
        <v>2</v>
      </c>
      <c r="F8" s="14"/>
      <c r="G8" s="116">
        <v>391.7166666666667</v>
      </c>
      <c r="H8" s="117">
        <v>97.46666666666665</v>
      </c>
      <c r="I8" s="117">
        <v>24.183333333333334</v>
      </c>
      <c r="J8" s="117">
        <v>0</v>
      </c>
      <c r="K8" s="116">
        <v>49.9625</v>
      </c>
      <c r="L8" s="116">
        <v>18.75</v>
      </c>
      <c r="M8" s="116">
        <v>59.4625</v>
      </c>
      <c r="N8" s="25">
        <v>0.251605715238925</v>
      </c>
      <c r="O8" s="116">
        <v>0</v>
      </c>
    </row>
    <row r="9" spans="1:15" ht="12.75">
      <c r="A9" s="18" t="s">
        <v>18</v>
      </c>
      <c r="B9" s="156">
        <v>19.333333333333332</v>
      </c>
      <c r="C9" s="20" t="s">
        <v>19</v>
      </c>
      <c r="D9" s="157">
        <v>25</v>
      </c>
      <c r="E9" s="14" t="s">
        <v>2</v>
      </c>
      <c r="F9" s="14"/>
      <c r="G9" s="114">
        <v>378.13333333333327</v>
      </c>
      <c r="H9" s="115">
        <v>99.16666666666667</v>
      </c>
      <c r="I9" s="115">
        <v>21.05</v>
      </c>
      <c r="J9" s="115">
        <v>1.3333333333333333</v>
      </c>
      <c r="K9" s="114">
        <v>50.95</v>
      </c>
      <c r="L9" s="114">
        <v>12.325</v>
      </c>
      <c r="M9" s="114">
        <v>56.9</v>
      </c>
      <c r="N9" s="89">
        <v>0.26344059080070537</v>
      </c>
      <c r="O9" s="114">
        <v>2.5</v>
      </c>
    </row>
    <row r="10" spans="1:15" ht="12.75">
      <c r="A10" s="18"/>
      <c r="B10" s="156"/>
      <c r="C10" s="20"/>
      <c r="D10" s="157"/>
      <c r="E10" s="14"/>
      <c r="F10" s="14"/>
      <c r="G10" s="116"/>
      <c r="H10" s="117"/>
      <c r="I10" s="117"/>
      <c r="J10" s="117"/>
      <c r="K10" s="116"/>
      <c r="L10" s="116"/>
      <c r="M10" s="116"/>
      <c r="N10" s="25"/>
      <c r="O10" s="116"/>
    </row>
    <row r="11" spans="1:15" ht="12.75">
      <c r="A11" s="18" t="s">
        <v>227</v>
      </c>
      <c r="B11" s="156"/>
      <c r="C11" s="20"/>
      <c r="D11" s="157"/>
      <c r="E11" s="14"/>
      <c r="F11" s="14"/>
      <c r="G11" s="116">
        <f>SUM(G2:G9)/8</f>
        <v>416.80833333333334</v>
      </c>
      <c r="H11" s="116">
        <f aca="true" t="shared" si="0" ref="H11:O11">SUM(H2:H9)/8</f>
        <v>111.98333333333332</v>
      </c>
      <c r="I11" s="116">
        <f t="shared" si="0"/>
        <v>23.885416666666664</v>
      </c>
      <c r="J11" s="116">
        <f t="shared" si="0"/>
        <v>1.00625</v>
      </c>
      <c r="K11" s="116">
        <f t="shared" si="0"/>
        <v>51.8625</v>
      </c>
      <c r="L11" s="116">
        <f t="shared" si="0"/>
        <v>14.410937500000001</v>
      </c>
      <c r="M11" s="116">
        <f t="shared" si="0"/>
        <v>58.84374999999999</v>
      </c>
      <c r="N11" s="25">
        <f t="shared" si="0"/>
        <v>0.2685514223164776</v>
      </c>
      <c r="O11" s="116">
        <f t="shared" si="0"/>
        <v>1.4734375000000002</v>
      </c>
    </row>
    <row r="12" spans="1:15" ht="12.75">
      <c r="A12" s="18"/>
      <c r="B12" s="156"/>
      <c r="C12" s="20"/>
      <c r="D12" s="157"/>
      <c r="E12" s="111"/>
      <c r="F12" s="14"/>
      <c r="G12" s="14"/>
      <c r="H12" s="14"/>
      <c r="I12" s="14"/>
      <c r="J12" s="14"/>
      <c r="K12" s="14"/>
      <c r="L12" s="14"/>
      <c r="M12" s="14"/>
      <c r="N12" s="25"/>
      <c r="O12" s="14"/>
    </row>
    <row r="13" spans="1:15" ht="12.75">
      <c r="A13" s="18" t="s">
        <v>70</v>
      </c>
      <c r="B13" s="156">
        <v>8.666666666666666</v>
      </c>
      <c r="C13" s="20" t="s">
        <v>23</v>
      </c>
      <c r="D13" s="157">
        <v>30.1</v>
      </c>
      <c r="E13" s="14" t="s">
        <v>63</v>
      </c>
      <c r="F13" s="14"/>
      <c r="G13" s="116">
        <v>566.4333333333333</v>
      </c>
      <c r="H13" s="117">
        <v>156.21666666666667</v>
      </c>
      <c r="I13" s="117">
        <v>23.233333333333334</v>
      </c>
      <c r="J13" s="117">
        <v>0</v>
      </c>
      <c r="K13" s="116">
        <v>89.8</v>
      </c>
      <c r="L13" s="116">
        <v>38.5625</v>
      </c>
      <c r="M13" s="116">
        <v>104.85</v>
      </c>
      <c r="N13" s="25">
        <v>0.27682620856256024</v>
      </c>
      <c r="O13" s="116">
        <v>0</v>
      </c>
    </row>
    <row r="14" spans="1:15" ht="12.75">
      <c r="A14" s="18" t="s">
        <v>74</v>
      </c>
      <c r="B14" s="156">
        <v>9.5</v>
      </c>
      <c r="C14" s="20" t="s">
        <v>75</v>
      </c>
      <c r="D14" s="157">
        <v>30.2</v>
      </c>
      <c r="E14" s="14" t="s">
        <v>35</v>
      </c>
      <c r="F14" s="14"/>
      <c r="G14" s="116">
        <v>521.0666666666666</v>
      </c>
      <c r="H14" s="117">
        <v>156.23333333333332</v>
      </c>
      <c r="I14" s="117">
        <v>37</v>
      </c>
      <c r="J14" s="117">
        <v>2.8166666666666664</v>
      </c>
      <c r="K14" s="116">
        <v>92.0625</v>
      </c>
      <c r="L14" s="116">
        <v>28.775</v>
      </c>
      <c r="M14" s="116">
        <v>96.6625</v>
      </c>
      <c r="N14" s="25">
        <v>0.298888658596506</v>
      </c>
      <c r="O14" s="116">
        <v>4.75</v>
      </c>
    </row>
    <row r="15" spans="1:15" ht="12.75">
      <c r="A15" s="18" t="s">
        <v>77</v>
      </c>
      <c r="B15" s="156">
        <v>10.333333333333334</v>
      </c>
      <c r="C15" s="20" t="s">
        <v>30</v>
      </c>
      <c r="D15" s="157">
        <v>33.8</v>
      </c>
      <c r="E15" s="14" t="s">
        <v>63</v>
      </c>
      <c r="F15" s="14"/>
      <c r="G15" s="116">
        <v>519.0666666666666</v>
      </c>
      <c r="H15" s="117">
        <v>148.61666666666665</v>
      </c>
      <c r="I15" s="117">
        <v>36.666666666666664</v>
      </c>
      <c r="J15" s="117">
        <v>1.3333333333333333</v>
      </c>
      <c r="K15" s="116">
        <v>83.6625</v>
      </c>
      <c r="L15" s="116">
        <v>30.8875</v>
      </c>
      <c r="M15" s="116">
        <v>109.025</v>
      </c>
      <c r="N15" s="25">
        <v>0.2862339664455209</v>
      </c>
      <c r="O15" s="116">
        <v>0</v>
      </c>
    </row>
    <row r="16" spans="1:15" ht="12.75">
      <c r="A16" s="18" t="s">
        <v>76</v>
      </c>
      <c r="B16" s="156">
        <v>11.666666666666666</v>
      </c>
      <c r="C16" s="20" t="s">
        <v>32</v>
      </c>
      <c r="D16" s="157">
        <v>26.4</v>
      </c>
      <c r="E16" s="14" t="s">
        <v>63</v>
      </c>
      <c r="F16" s="14"/>
      <c r="G16" s="116">
        <v>551.4</v>
      </c>
      <c r="H16" s="116">
        <v>153.61666666666667</v>
      </c>
      <c r="I16" s="116">
        <v>30.616666666666664</v>
      </c>
      <c r="J16" s="116">
        <v>2.5666666666666664</v>
      </c>
      <c r="K16" s="116">
        <v>84.3125</v>
      </c>
      <c r="L16" s="116">
        <v>34.175</v>
      </c>
      <c r="M16" s="116">
        <v>105.2</v>
      </c>
      <c r="N16" s="25">
        <v>0.2789902427530626</v>
      </c>
      <c r="O16" s="116">
        <v>0.2875</v>
      </c>
    </row>
    <row r="17" spans="1:15" ht="12.75">
      <c r="A17" s="18" t="s">
        <v>79</v>
      </c>
      <c r="B17" s="156">
        <v>13.333333333333334</v>
      </c>
      <c r="C17" s="20" t="s">
        <v>23</v>
      </c>
      <c r="D17" s="157">
        <v>35.6</v>
      </c>
      <c r="E17" s="14" t="s">
        <v>63</v>
      </c>
      <c r="F17" s="14"/>
      <c r="G17" s="116">
        <v>461.98333333333335</v>
      </c>
      <c r="H17" s="117">
        <v>118.7</v>
      </c>
      <c r="I17" s="117">
        <v>22.75</v>
      </c>
      <c r="J17" s="117">
        <v>1</v>
      </c>
      <c r="K17" s="116">
        <v>83.1</v>
      </c>
      <c r="L17" s="116">
        <v>35.5</v>
      </c>
      <c r="M17" s="116">
        <v>97.8</v>
      </c>
      <c r="N17" s="25">
        <v>0.2584701489465399</v>
      </c>
      <c r="O17" s="116">
        <v>0</v>
      </c>
    </row>
    <row r="18" spans="1:15" ht="12.75">
      <c r="A18" s="18" t="s">
        <v>85</v>
      </c>
      <c r="B18" s="156">
        <v>14.333333333333334</v>
      </c>
      <c r="C18" s="20" t="s">
        <v>86</v>
      </c>
      <c r="D18" s="157">
        <v>29.2</v>
      </c>
      <c r="E18" s="14" t="s">
        <v>63</v>
      </c>
      <c r="F18" s="14"/>
      <c r="G18" s="116">
        <v>545.6833333333333</v>
      </c>
      <c r="H18" s="117">
        <v>158.63333333333333</v>
      </c>
      <c r="I18" s="117">
        <v>41.38333333333333</v>
      </c>
      <c r="J18" s="117">
        <v>1</v>
      </c>
      <c r="K18" s="116">
        <v>83.675</v>
      </c>
      <c r="L18" s="116">
        <v>19.85</v>
      </c>
      <c r="M18" s="116">
        <v>82.2875</v>
      </c>
      <c r="N18" s="25">
        <v>0.28819603154925943</v>
      </c>
      <c r="O18" s="116">
        <v>0.75</v>
      </c>
    </row>
    <row r="19" spans="1:15" ht="12.75">
      <c r="A19" s="18" t="s">
        <v>82</v>
      </c>
      <c r="B19" s="156">
        <v>15</v>
      </c>
      <c r="C19" s="20" t="s">
        <v>17</v>
      </c>
      <c r="D19" s="157">
        <v>28.9</v>
      </c>
      <c r="E19" s="14" t="s">
        <v>35</v>
      </c>
      <c r="F19" s="14"/>
      <c r="G19" s="116">
        <v>556.85</v>
      </c>
      <c r="H19" s="117">
        <v>150.5</v>
      </c>
      <c r="I19" s="117">
        <v>41.3</v>
      </c>
      <c r="J19" s="117">
        <v>4</v>
      </c>
      <c r="K19" s="116">
        <v>99.3875</v>
      </c>
      <c r="L19" s="116">
        <v>25.5375</v>
      </c>
      <c r="M19" s="116">
        <v>78.0625</v>
      </c>
      <c r="N19" s="25">
        <v>0.268220682800238</v>
      </c>
      <c r="O19" s="116">
        <v>9.9625</v>
      </c>
    </row>
    <row r="20" spans="1:15" ht="12.75">
      <c r="A20" s="18" t="s">
        <v>78</v>
      </c>
      <c r="B20" s="156">
        <v>15.5</v>
      </c>
      <c r="C20" s="20" t="s">
        <v>37</v>
      </c>
      <c r="D20" s="157">
        <v>25.9</v>
      </c>
      <c r="E20" s="14" t="s">
        <v>55</v>
      </c>
      <c r="F20" s="14"/>
      <c r="G20" s="116">
        <v>529.3166666666667</v>
      </c>
      <c r="H20" s="116">
        <v>155.51666666666665</v>
      </c>
      <c r="I20" s="116">
        <v>33.266666666666666</v>
      </c>
      <c r="J20" s="116">
        <v>3</v>
      </c>
      <c r="K20" s="116">
        <v>75.05</v>
      </c>
      <c r="L20" s="116">
        <v>23.7625</v>
      </c>
      <c r="M20" s="116">
        <v>76.9</v>
      </c>
      <c r="N20" s="25">
        <v>0.2978385707888418</v>
      </c>
      <c r="O20" s="116">
        <v>2.25</v>
      </c>
    </row>
    <row r="21" spans="1:15" ht="12.75">
      <c r="A21" s="18"/>
      <c r="B21" s="156"/>
      <c r="C21" s="20"/>
      <c r="D21" s="157"/>
      <c r="E21" s="14"/>
      <c r="F21" s="14"/>
      <c r="G21" s="14"/>
      <c r="H21" s="36"/>
      <c r="I21" s="36"/>
      <c r="J21" s="36"/>
      <c r="K21" s="14"/>
      <c r="L21" s="14"/>
      <c r="M21" s="14"/>
      <c r="N21" s="25"/>
      <c r="O21" s="14"/>
    </row>
    <row r="22" spans="1:15" ht="12.75">
      <c r="A22" s="18" t="s">
        <v>228</v>
      </c>
      <c r="B22" s="156"/>
      <c r="C22" s="20"/>
      <c r="D22" s="157"/>
      <c r="E22" s="14"/>
      <c r="F22" s="14"/>
      <c r="G22" s="116">
        <f>SUM(G13:G20)/8</f>
        <v>531.475</v>
      </c>
      <c r="H22" s="116">
        <f aca="true" t="shared" si="1" ref="H22:O22">SUM(H13:H20)/8</f>
        <v>149.75416666666666</v>
      </c>
      <c r="I22" s="116">
        <f t="shared" si="1"/>
        <v>33.27708333333333</v>
      </c>
      <c r="J22" s="116">
        <f t="shared" si="1"/>
        <v>1.9645833333333331</v>
      </c>
      <c r="K22" s="116">
        <f t="shared" si="1"/>
        <v>86.38125</v>
      </c>
      <c r="L22" s="116">
        <f t="shared" si="1"/>
        <v>29.631249999999998</v>
      </c>
      <c r="M22" s="116">
        <f t="shared" si="1"/>
        <v>93.8484375</v>
      </c>
      <c r="N22" s="25">
        <f t="shared" si="1"/>
        <v>0.2817080638053161</v>
      </c>
      <c r="O22" s="116">
        <f t="shared" si="1"/>
        <v>2.25</v>
      </c>
    </row>
    <row r="23" spans="1:15" ht="12.75">
      <c r="A23" s="18"/>
      <c r="B23" s="156"/>
      <c r="C23" s="20"/>
      <c r="D23" s="157"/>
      <c r="E23" s="14"/>
      <c r="F23" s="14"/>
      <c r="G23" s="14"/>
      <c r="H23" s="36"/>
      <c r="I23" s="36"/>
      <c r="J23" s="36"/>
      <c r="K23" s="14"/>
      <c r="L23" s="14"/>
      <c r="M23" s="14"/>
      <c r="N23" s="25"/>
      <c r="O23" s="14"/>
    </row>
    <row r="24" spans="1:16" s="36" customFormat="1" ht="12.75">
      <c r="A24" s="85" t="s">
        <v>106</v>
      </c>
      <c r="B24" s="156">
        <v>11.333333333333334</v>
      </c>
      <c r="C24" s="20" t="s">
        <v>13</v>
      </c>
      <c r="D24" s="157">
        <v>23.5</v>
      </c>
      <c r="E24" s="111" t="s">
        <v>54</v>
      </c>
      <c r="F24" s="14"/>
      <c r="G24" s="116">
        <v>558.5333333333333</v>
      </c>
      <c r="H24" s="116">
        <v>162.03333333333333</v>
      </c>
      <c r="I24" s="116">
        <v>31.88333333333333</v>
      </c>
      <c r="J24" s="116">
        <v>5.05</v>
      </c>
      <c r="K24" s="116">
        <v>81.4375</v>
      </c>
      <c r="L24" s="116">
        <v>16</v>
      </c>
      <c r="M24" s="116">
        <v>72.225</v>
      </c>
      <c r="N24" s="25">
        <v>0.29313398871256996</v>
      </c>
      <c r="O24" s="116">
        <v>3.25</v>
      </c>
      <c r="P24" s="117"/>
    </row>
    <row r="25" spans="1:16" s="36" customFormat="1" ht="12.75">
      <c r="A25" s="85" t="s">
        <v>107</v>
      </c>
      <c r="B25" s="156">
        <v>11.666666666666666</v>
      </c>
      <c r="C25" s="20" t="s">
        <v>23</v>
      </c>
      <c r="D25" s="157">
        <v>31.3</v>
      </c>
      <c r="E25" s="111" t="s">
        <v>54</v>
      </c>
      <c r="F25" s="14"/>
      <c r="G25" s="116">
        <v>527.9166666666666</v>
      </c>
      <c r="H25" s="117">
        <v>147.1833333333333</v>
      </c>
      <c r="I25" s="117">
        <v>28.95</v>
      </c>
      <c r="J25" s="117">
        <v>4.616666666666666</v>
      </c>
      <c r="K25" s="116">
        <v>74.6125</v>
      </c>
      <c r="L25" s="116">
        <v>15.4625</v>
      </c>
      <c r="M25" s="116">
        <v>72.3</v>
      </c>
      <c r="N25" s="25">
        <v>0.2799747046240619</v>
      </c>
      <c r="O25" s="116">
        <v>14.35</v>
      </c>
      <c r="P25" s="117"/>
    </row>
    <row r="26" spans="1:16" s="36" customFormat="1" ht="12.75">
      <c r="A26" s="85" t="s">
        <v>112</v>
      </c>
      <c r="B26" s="156">
        <v>12</v>
      </c>
      <c r="C26" s="20" t="s">
        <v>11</v>
      </c>
      <c r="D26" s="157">
        <v>30.5</v>
      </c>
      <c r="E26" s="111" t="s">
        <v>54</v>
      </c>
      <c r="F26" s="14"/>
      <c r="G26" s="116">
        <v>535.5833333333334</v>
      </c>
      <c r="H26" s="117">
        <v>164.53333333333333</v>
      </c>
      <c r="I26" s="117">
        <v>26.466666666666665</v>
      </c>
      <c r="J26" s="117">
        <v>1.9</v>
      </c>
      <c r="K26" s="116">
        <v>81.5875</v>
      </c>
      <c r="L26" s="116">
        <v>10.5375</v>
      </c>
      <c r="M26" s="116">
        <v>59.5375</v>
      </c>
      <c r="N26" s="25">
        <v>0.30743762448418493</v>
      </c>
      <c r="O26" s="116">
        <v>5.5</v>
      </c>
      <c r="P26" s="117"/>
    </row>
    <row r="27" spans="1:16" s="36" customFormat="1" ht="12.75">
      <c r="A27" s="85" t="s">
        <v>108</v>
      </c>
      <c r="B27" s="156">
        <v>13.666666666666666</v>
      </c>
      <c r="C27" s="20" t="s">
        <v>75</v>
      </c>
      <c r="D27" s="157">
        <v>40.3</v>
      </c>
      <c r="E27" s="111" t="s">
        <v>54</v>
      </c>
      <c r="F27" s="14"/>
      <c r="G27" s="116">
        <v>574.5</v>
      </c>
      <c r="H27" s="117">
        <v>148.06666666666666</v>
      </c>
      <c r="I27" s="117">
        <v>36.083333333333336</v>
      </c>
      <c r="J27" s="117">
        <v>1</v>
      </c>
      <c r="K27" s="116">
        <v>86.7</v>
      </c>
      <c r="L27" s="116">
        <v>20.1</v>
      </c>
      <c r="M27" s="116">
        <v>64.725</v>
      </c>
      <c r="N27" s="25">
        <v>0.26024737567057316</v>
      </c>
      <c r="O27" s="116">
        <v>7.7125</v>
      </c>
      <c r="P27" s="117"/>
    </row>
    <row r="28" spans="1:16" s="36" customFormat="1" ht="12.75">
      <c r="A28" s="150" t="s">
        <v>111</v>
      </c>
      <c r="B28" s="113">
        <v>14</v>
      </c>
      <c r="C28" s="36" t="s">
        <v>25</v>
      </c>
      <c r="D28" s="113">
        <v>28.8</v>
      </c>
      <c r="E28" s="36" t="s">
        <v>54</v>
      </c>
      <c r="G28" s="117">
        <v>504.7166666666667</v>
      </c>
      <c r="H28" s="117">
        <v>145.61666666666665</v>
      </c>
      <c r="I28" s="117">
        <v>25.766666666666666</v>
      </c>
      <c r="J28" s="117">
        <v>4.95</v>
      </c>
      <c r="K28" s="117">
        <v>82.3375</v>
      </c>
      <c r="L28" s="117">
        <v>13.175</v>
      </c>
      <c r="M28" s="117">
        <v>56.975</v>
      </c>
      <c r="N28" s="43">
        <v>0.28983610002210375</v>
      </c>
      <c r="O28" s="117">
        <v>2.2875</v>
      </c>
      <c r="P28" s="117"/>
    </row>
    <row r="29" spans="1:16" s="36" customFormat="1" ht="12.75">
      <c r="A29" s="85" t="s">
        <v>120</v>
      </c>
      <c r="B29" s="113">
        <v>14.333333333333334</v>
      </c>
      <c r="C29" s="36" t="s">
        <v>4</v>
      </c>
      <c r="D29" s="113">
        <v>30.6</v>
      </c>
      <c r="E29" s="36" t="s">
        <v>54</v>
      </c>
      <c r="G29" s="117">
        <v>547.4166666666666</v>
      </c>
      <c r="H29" s="117">
        <v>167.33333333333334</v>
      </c>
      <c r="I29" s="117">
        <v>16.416666666666668</v>
      </c>
      <c r="J29" s="117">
        <v>5.85</v>
      </c>
      <c r="K29" s="117">
        <v>87.65</v>
      </c>
      <c r="L29" s="117">
        <v>3.7875</v>
      </c>
      <c r="M29" s="117">
        <v>44.2125</v>
      </c>
      <c r="N29" s="43">
        <v>0.3047118812515433</v>
      </c>
      <c r="O29" s="117">
        <v>14.3875</v>
      </c>
      <c r="P29" s="117"/>
    </row>
    <row r="30" spans="1:16" s="36" customFormat="1" ht="12.75">
      <c r="A30" s="85" t="s">
        <v>114</v>
      </c>
      <c r="B30" s="113">
        <v>15.666666666666666</v>
      </c>
      <c r="C30" s="36" t="s">
        <v>115</v>
      </c>
      <c r="D30" s="113">
        <v>34.4</v>
      </c>
      <c r="E30" s="36" t="s">
        <v>54</v>
      </c>
      <c r="G30" s="117">
        <v>486.7833333333333</v>
      </c>
      <c r="H30" s="117">
        <v>140.05</v>
      </c>
      <c r="I30" s="117">
        <v>30.28333333333333</v>
      </c>
      <c r="J30" s="117">
        <v>2.95</v>
      </c>
      <c r="K30" s="117">
        <v>71.025</v>
      </c>
      <c r="L30" s="117">
        <v>12.9625</v>
      </c>
      <c r="M30" s="117">
        <v>62.075</v>
      </c>
      <c r="N30" s="43">
        <v>0.28702712266530006</v>
      </c>
      <c r="O30" s="117">
        <v>5.4625</v>
      </c>
      <c r="P30" s="117"/>
    </row>
    <row r="31" spans="1:16" s="36" customFormat="1" ht="12.75">
      <c r="A31" s="150" t="s">
        <v>116</v>
      </c>
      <c r="B31" s="113">
        <v>17</v>
      </c>
      <c r="C31" s="36" t="s">
        <v>1</v>
      </c>
      <c r="D31" s="113">
        <v>31</v>
      </c>
      <c r="E31" s="36" t="s">
        <v>54</v>
      </c>
      <c r="G31" s="117">
        <v>524.35</v>
      </c>
      <c r="H31" s="117">
        <v>144.71666666666667</v>
      </c>
      <c r="I31" s="117">
        <v>36.35</v>
      </c>
      <c r="J31" s="117">
        <v>1</v>
      </c>
      <c r="K31" s="117">
        <v>71.3875</v>
      </c>
      <c r="L31" s="117">
        <v>13.175</v>
      </c>
      <c r="M31" s="117">
        <v>69.25</v>
      </c>
      <c r="N31" s="43">
        <v>0.27697913935243734</v>
      </c>
      <c r="O31" s="117">
        <v>2.5</v>
      </c>
      <c r="P31" s="117"/>
    </row>
    <row r="32" spans="1:15" ht="12.75">
      <c r="A32" s="18"/>
      <c r="B32" s="156"/>
      <c r="C32" s="20"/>
      <c r="D32" s="157"/>
      <c r="E32" s="14"/>
      <c r="F32" s="14"/>
      <c r="G32" s="14"/>
      <c r="H32" s="14"/>
      <c r="I32" s="14"/>
      <c r="J32" s="14"/>
      <c r="K32" s="14"/>
      <c r="L32" s="14"/>
      <c r="M32" s="14"/>
      <c r="N32" s="25"/>
      <c r="O32" s="14"/>
    </row>
    <row r="33" spans="1:15" ht="12.75">
      <c r="A33" s="18" t="s">
        <v>229</v>
      </c>
      <c r="B33" s="156"/>
      <c r="C33" s="20"/>
      <c r="D33" s="157"/>
      <c r="E33" s="14"/>
      <c r="F33" s="14"/>
      <c r="G33" s="116">
        <f>SUM(G24:G31)/8</f>
        <v>532.475</v>
      </c>
      <c r="H33" s="116">
        <f aca="true" t="shared" si="2" ref="H33:O33">SUM(H24:H31)/8</f>
        <v>152.44166666666666</v>
      </c>
      <c r="I33" s="116">
        <f t="shared" si="2"/>
        <v>29.024999999999995</v>
      </c>
      <c r="J33" s="116">
        <f t="shared" si="2"/>
        <v>3.4145833333333333</v>
      </c>
      <c r="K33" s="116">
        <f t="shared" si="2"/>
        <v>79.59218750000001</v>
      </c>
      <c r="L33" s="116">
        <f t="shared" si="2"/>
        <v>13.15</v>
      </c>
      <c r="M33" s="116">
        <f t="shared" si="2"/>
        <v>62.662499999999994</v>
      </c>
      <c r="N33" s="25">
        <f t="shared" si="2"/>
        <v>0.2874184920978468</v>
      </c>
      <c r="O33" s="116">
        <f t="shared" si="2"/>
        <v>6.9312499999999995</v>
      </c>
    </row>
    <row r="34" spans="1:15" ht="12.75">
      <c r="A34" s="18"/>
      <c r="B34" s="156"/>
      <c r="C34" s="20"/>
      <c r="D34" s="157"/>
      <c r="E34" s="14"/>
      <c r="F34" s="14"/>
      <c r="G34" s="13"/>
      <c r="H34" s="14"/>
      <c r="I34" s="13"/>
      <c r="J34" s="13"/>
      <c r="K34" s="14"/>
      <c r="L34" s="14"/>
      <c r="M34" s="14"/>
      <c r="N34" s="26"/>
      <c r="O34" s="14"/>
    </row>
    <row r="35" spans="1:15" ht="12.75">
      <c r="A35" s="18" t="s">
        <v>125</v>
      </c>
      <c r="B35" s="156">
        <v>8</v>
      </c>
      <c r="C35" s="20" t="s">
        <v>30</v>
      </c>
      <c r="D35" s="157">
        <v>22.8</v>
      </c>
      <c r="E35" s="14" t="s">
        <v>122</v>
      </c>
      <c r="F35" s="14"/>
      <c r="G35" s="154">
        <v>640.25</v>
      </c>
      <c r="H35" s="116">
        <v>177.4333333333333</v>
      </c>
      <c r="I35" s="154">
        <v>23.98333333333333</v>
      </c>
      <c r="J35" s="154">
        <v>14.716666666666667</v>
      </c>
      <c r="K35" s="116">
        <v>97.2625</v>
      </c>
      <c r="L35" s="116">
        <v>7</v>
      </c>
      <c r="M35" s="116">
        <v>58.55</v>
      </c>
      <c r="N35" s="25">
        <v>0.2775029234329276</v>
      </c>
      <c r="O35" s="116">
        <v>58.825</v>
      </c>
    </row>
    <row r="36" spans="1:15" ht="12.75">
      <c r="A36" s="18" t="s">
        <v>132</v>
      </c>
      <c r="B36" s="156">
        <v>9.666666666666666</v>
      </c>
      <c r="C36" s="20" t="s">
        <v>27</v>
      </c>
      <c r="D36" s="157">
        <v>30.7</v>
      </c>
      <c r="E36" s="14" t="s">
        <v>122</v>
      </c>
      <c r="F36" s="14"/>
      <c r="G36" s="116">
        <v>602.3166666666666</v>
      </c>
      <c r="H36" s="116">
        <v>172.03333333333333</v>
      </c>
      <c r="I36" s="116">
        <v>36.516666666666666</v>
      </c>
      <c r="J36" s="116">
        <v>2.6166666666666667</v>
      </c>
      <c r="K36" s="116">
        <v>89.2875</v>
      </c>
      <c r="L36" s="116">
        <v>9.4625</v>
      </c>
      <c r="M36" s="116">
        <v>70.1375</v>
      </c>
      <c r="N36" s="25">
        <v>0.28473298391969865</v>
      </c>
      <c r="O36" s="116">
        <v>15.3625</v>
      </c>
    </row>
    <row r="37" spans="1:15" ht="12.75">
      <c r="A37" s="18" t="s">
        <v>131</v>
      </c>
      <c r="B37" s="156">
        <v>11.666666666666666</v>
      </c>
      <c r="C37" s="20" t="s">
        <v>72</v>
      </c>
      <c r="D37" s="157">
        <v>27.1</v>
      </c>
      <c r="E37" s="14" t="s">
        <v>122</v>
      </c>
      <c r="F37" s="14"/>
      <c r="G37" s="154">
        <v>542.7666666666667</v>
      </c>
      <c r="H37" s="116">
        <v>156.8</v>
      </c>
      <c r="I37" s="154">
        <v>32.016666666666666</v>
      </c>
      <c r="J37" s="154">
        <v>1.6166666666666665</v>
      </c>
      <c r="K37" s="116">
        <v>81.8875</v>
      </c>
      <c r="L37" s="116">
        <v>14.6375</v>
      </c>
      <c r="M37" s="116">
        <v>67.425</v>
      </c>
      <c r="N37" s="26">
        <v>0.28913758516478894</v>
      </c>
      <c r="O37" s="116">
        <v>9.7875</v>
      </c>
    </row>
    <row r="38" spans="1:15" ht="12.75">
      <c r="A38" s="18" t="s">
        <v>135</v>
      </c>
      <c r="B38" s="156">
        <v>12</v>
      </c>
      <c r="C38" s="20" t="s">
        <v>62</v>
      </c>
      <c r="D38" s="157">
        <v>31.2</v>
      </c>
      <c r="E38" s="14" t="s">
        <v>122</v>
      </c>
      <c r="F38" s="14"/>
      <c r="G38" s="154">
        <v>614.75</v>
      </c>
      <c r="H38" s="116">
        <v>176.9333333333333</v>
      </c>
      <c r="I38" s="154">
        <v>25.95</v>
      </c>
      <c r="J38" s="154">
        <v>5.333333333333333</v>
      </c>
      <c r="K38" s="116">
        <v>90.025</v>
      </c>
      <c r="L38" s="116">
        <v>6.7125</v>
      </c>
      <c r="M38" s="116">
        <v>55.775</v>
      </c>
      <c r="N38" s="25">
        <v>0.2865868058915274</v>
      </c>
      <c r="O38" s="116">
        <v>11.925</v>
      </c>
    </row>
    <row r="39" spans="1:15" ht="12.75">
      <c r="A39" s="18" t="s">
        <v>133</v>
      </c>
      <c r="B39" s="156">
        <v>14.333333333333334</v>
      </c>
      <c r="C39" s="20" t="s">
        <v>11</v>
      </c>
      <c r="D39" s="157">
        <v>30.5</v>
      </c>
      <c r="E39" s="14" t="s">
        <v>122</v>
      </c>
      <c r="F39" s="14"/>
      <c r="G39" s="116">
        <v>462.5833333333333</v>
      </c>
      <c r="H39" s="116">
        <v>138.8</v>
      </c>
      <c r="I39" s="116">
        <v>27.566666666666663</v>
      </c>
      <c r="J39" s="116">
        <v>4.1</v>
      </c>
      <c r="K39" s="116">
        <v>69.6</v>
      </c>
      <c r="L39" s="116">
        <v>12.175</v>
      </c>
      <c r="M39" s="116">
        <v>63.475</v>
      </c>
      <c r="N39" s="25">
        <v>0.3025386073884504</v>
      </c>
      <c r="O39" s="116">
        <v>5.2875</v>
      </c>
    </row>
    <row r="40" spans="1:15" ht="12.75">
      <c r="A40" s="18" t="s">
        <v>138</v>
      </c>
      <c r="B40" s="156">
        <v>14.333333333333334</v>
      </c>
      <c r="C40" s="20" t="s">
        <v>25</v>
      </c>
      <c r="D40" s="157">
        <v>26.2</v>
      </c>
      <c r="E40" s="14" t="s">
        <v>122</v>
      </c>
      <c r="F40" s="14"/>
      <c r="G40" s="154">
        <v>523.6833333333333</v>
      </c>
      <c r="H40" s="116">
        <v>143.15</v>
      </c>
      <c r="I40" s="154">
        <v>33.98333333333333</v>
      </c>
      <c r="J40" s="154">
        <v>3.283333333333333</v>
      </c>
      <c r="K40" s="116">
        <v>81.275</v>
      </c>
      <c r="L40" s="116">
        <v>18.925</v>
      </c>
      <c r="M40" s="116">
        <v>64.975</v>
      </c>
      <c r="N40" s="26">
        <v>0.272912119955907</v>
      </c>
      <c r="O40" s="116">
        <v>4.0375</v>
      </c>
    </row>
    <row r="41" spans="1:15" ht="12.75">
      <c r="A41" s="18" t="s">
        <v>134</v>
      </c>
      <c r="B41" s="156">
        <v>18.333333333333332</v>
      </c>
      <c r="C41" s="20" t="s">
        <v>98</v>
      </c>
      <c r="D41" s="157">
        <v>31.4</v>
      </c>
      <c r="E41" s="14" t="s">
        <v>122</v>
      </c>
      <c r="F41" s="14"/>
      <c r="G41" s="154">
        <v>563.7666666666667</v>
      </c>
      <c r="H41" s="116">
        <v>147.08333333333334</v>
      </c>
      <c r="I41" s="154">
        <v>31</v>
      </c>
      <c r="J41" s="154">
        <v>2.3333333333333335</v>
      </c>
      <c r="K41" s="116">
        <v>70.2375</v>
      </c>
      <c r="L41" s="116">
        <v>9</v>
      </c>
      <c r="M41" s="116">
        <v>61.2125</v>
      </c>
      <c r="N41" s="26">
        <v>0.2613068997311111</v>
      </c>
      <c r="O41" s="116">
        <v>19.1</v>
      </c>
    </row>
    <row r="42" spans="1:15" ht="12.75">
      <c r="A42" s="18" t="s">
        <v>139</v>
      </c>
      <c r="B42" s="156">
        <v>18.666666666666668</v>
      </c>
      <c r="C42" s="20" t="s">
        <v>86</v>
      </c>
      <c r="D42" s="157">
        <v>25.6</v>
      </c>
      <c r="E42" s="14" t="s">
        <v>122</v>
      </c>
      <c r="F42" s="14"/>
      <c r="G42" s="154">
        <v>539.4666666666667</v>
      </c>
      <c r="H42" s="116">
        <v>143.4333333333333</v>
      </c>
      <c r="I42" s="154">
        <v>30.333333333333332</v>
      </c>
      <c r="J42" s="154">
        <v>4.333333333333333</v>
      </c>
      <c r="K42" s="116">
        <v>77.325</v>
      </c>
      <c r="L42" s="116">
        <v>9.75</v>
      </c>
      <c r="M42" s="116">
        <v>63.6</v>
      </c>
      <c r="N42" s="25">
        <v>0.2650989277459114</v>
      </c>
      <c r="O42" s="116">
        <v>11.3875</v>
      </c>
    </row>
    <row r="43" spans="1:15" ht="12.75">
      <c r="A43" s="18"/>
      <c r="B43" s="156"/>
      <c r="C43" s="20"/>
      <c r="D43" s="157"/>
      <c r="E43" s="14"/>
      <c r="F43" s="14"/>
      <c r="G43" s="14"/>
      <c r="H43" s="14"/>
      <c r="I43" s="14"/>
      <c r="J43" s="14"/>
      <c r="K43" s="14"/>
      <c r="L43" s="14"/>
      <c r="M43" s="14"/>
      <c r="N43" s="25"/>
      <c r="O43" s="14"/>
    </row>
    <row r="44" spans="1:15" ht="12.75">
      <c r="A44" s="18" t="s">
        <v>230</v>
      </c>
      <c r="B44" s="156"/>
      <c r="C44" s="20"/>
      <c r="D44" s="157"/>
      <c r="E44" s="14"/>
      <c r="F44" s="14"/>
      <c r="G44" s="116">
        <f>SUM(G35:G42)/8</f>
        <v>561.1979166666667</v>
      </c>
      <c r="H44" s="116">
        <f aca="true" t="shared" si="3" ref="H44:O44">SUM(H35:H42)/8</f>
        <v>156.95833333333334</v>
      </c>
      <c r="I44" s="116">
        <f t="shared" si="3"/>
        <v>30.16875</v>
      </c>
      <c r="J44" s="116">
        <f t="shared" si="3"/>
        <v>4.791666666666667</v>
      </c>
      <c r="K44" s="116">
        <f t="shared" si="3"/>
        <v>82.1125</v>
      </c>
      <c r="L44" s="116">
        <f t="shared" si="3"/>
        <v>10.9578125</v>
      </c>
      <c r="M44" s="116">
        <f t="shared" si="3"/>
        <v>63.14375</v>
      </c>
      <c r="N44" s="25">
        <f t="shared" si="3"/>
        <v>0.2799771066537903</v>
      </c>
      <c r="O44" s="116">
        <f t="shared" si="3"/>
        <v>16.964062499999997</v>
      </c>
    </row>
    <row r="45" spans="1:15" ht="12.75">
      <c r="A45" s="18"/>
      <c r="B45" s="156"/>
      <c r="C45" s="20"/>
      <c r="D45" s="157"/>
      <c r="E45" s="14"/>
      <c r="F45" s="14"/>
      <c r="G45" s="13"/>
      <c r="H45" s="14"/>
      <c r="I45" s="13"/>
      <c r="J45" s="13"/>
      <c r="K45" s="14"/>
      <c r="L45" s="14"/>
      <c r="M45" s="14"/>
      <c r="N45" s="25"/>
      <c r="O45" s="14"/>
    </row>
    <row r="46" spans="1:15" ht="12.75">
      <c r="A46" s="18" t="s">
        <v>78</v>
      </c>
      <c r="B46" s="156">
        <v>9.5</v>
      </c>
      <c r="C46" s="20" t="s">
        <v>37</v>
      </c>
      <c r="D46" s="157">
        <v>25.9</v>
      </c>
      <c r="E46" s="14" t="s">
        <v>55</v>
      </c>
      <c r="F46" s="14"/>
      <c r="G46" s="116">
        <v>529.3166666666667</v>
      </c>
      <c r="H46" s="116">
        <v>155.51666666666665</v>
      </c>
      <c r="I46" s="116">
        <v>33.266666666666666</v>
      </c>
      <c r="J46" s="116">
        <v>3</v>
      </c>
      <c r="K46" s="116">
        <v>75.05</v>
      </c>
      <c r="L46" s="116">
        <v>23.7625</v>
      </c>
      <c r="M46" s="116">
        <v>76.9</v>
      </c>
      <c r="N46" s="25">
        <v>0.2978385707888418</v>
      </c>
      <c r="O46" s="116">
        <v>2.25</v>
      </c>
    </row>
    <row r="47" spans="1:15" ht="12.75">
      <c r="A47" s="18" t="s">
        <v>155</v>
      </c>
      <c r="B47" s="156">
        <v>10.333333333333334</v>
      </c>
      <c r="C47" s="20" t="s">
        <v>6</v>
      </c>
      <c r="D47" s="157">
        <v>34.2</v>
      </c>
      <c r="E47" s="14" t="s">
        <v>55</v>
      </c>
      <c r="F47" s="14"/>
      <c r="G47" s="154">
        <v>554.4</v>
      </c>
      <c r="H47" s="116">
        <v>158.11666666666667</v>
      </c>
      <c r="I47" s="154">
        <v>30.516666666666666</v>
      </c>
      <c r="J47" s="154">
        <v>1</v>
      </c>
      <c r="K47" s="116">
        <v>85.5125</v>
      </c>
      <c r="L47" s="116">
        <v>23.85</v>
      </c>
      <c r="M47" s="116">
        <v>84.775</v>
      </c>
      <c r="N47" s="26">
        <v>0.2840859737826375</v>
      </c>
      <c r="O47" s="116">
        <v>7.4625</v>
      </c>
    </row>
    <row r="48" spans="1:15" ht="12.75">
      <c r="A48" s="18" t="s">
        <v>151</v>
      </c>
      <c r="B48" s="156">
        <v>11</v>
      </c>
      <c r="C48" s="20" t="s">
        <v>62</v>
      </c>
      <c r="D48" s="157">
        <v>31</v>
      </c>
      <c r="E48" s="14" t="s">
        <v>55</v>
      </c>
      <c r="F48" s="14"/>
      <c r="G48" s="154">
        <v>438.43333333333334</v>
      </c>
      <c r="H48" s="116">
        <v>123.36666666666667</v>
      </c>
      <c r="I48" s="154">
        <v>28.666666666666668</v>
      </c>
      <c r="J48" s="154">
        <v>2.3333333333333335</v>
      </c>
      <c r="K48" s="116">
        <v>80.675</v>
      </c>
      <c r="L48" s="116">
        <v>23.5</v>
      </c>
      <c r="M48" s="116">
        <v>86.175</v>
      </c>
      <c r="N48" s="26">
        <v>0.28062826538963</v>
      </c>
      <c r="O48" s="116">
        <v>3.5</v>
      </c>
    </row>
    <row r="49" spans="1:15" ht="12.75">
      <c r="A49" s="18" t="s">
        <v>156</v>
      </c>
      <c r="B49" s="156">
        <v>11.666666666666666</v>
      </c>
      <c r="C49" s="20" t="s">
        <v>86</v>
      </c>
      <c r="D49" s="157">
        <v>29.7</v>
      </c>
      <c r="E49" s="14" t="s">
        <v>55</v>
      </c>
      <c r="F49" s="14"/>
      <c r="G49" s="154">
        <v>534.8333333333334</v>
      </c>
      <c r="H49" s="116">
        <v>144.2</v>
      </c>
      <c r="I49" s="154">
        <v>29.53333333333333</v>
      </c>
      <c r="J49" s="154">
        <v>1.7666666666666666</v>
      </c>
      <c r="K49" s="116">
        <v>81.475</v>
      </c>
      <c r="L49" s="116">
        <v>29.8625</v>
      </c>
      <c r="M49" s="116">
        <v>88.3875</v>
      </c>
      <c r="N49" s="25">
        <v>0.26605816800824167</v>
      </c>
      <c r="O49" s="116">
        <v>3.8875</v>
      </c>
    </row>
    <row r="50" spans="1:15" ht="12.75">
      <c r="A50" s="18" t="s">
        <v>104</v>
      </c>
      <c r="B50" s="156">
        <v>12.666666666666666</v>
      </c>
      <c r="C50" s="20" t="s">
        <v>81</v>
      </c>
      <c r="D50" s="157">
        <v>24.2</v>
      </c>
      <c r="E50" s="14" t="s">
        <v>54</v>
      </c>
      <c r="F50" s="14"/>
      <c r="G50" s="116">
        <v>586.85</v>
      </c>
      <c r="H50" s="116">
        <v>163.6</v>
      </c>
      <c r="I50" s="116">
        <v>40.71666666666667</v>
      </c>
      <c r="J50" s="116">
        <v>1</v>
      </c>
      <c r="K50" s="116">
        <v>75.925</v>
      </c>
      <c r="L50" s="116">
        <v>24.075</v>
      </c>
      <c r="M50" s="116">
        <v>99.325</v>
      </c>
      <c r="N50" s="25">
        <v>0.2804776319443596</v>
      </c>
      <c r="O50" s="116">
        <v>1.2875</v>
      </c>
    </row>
    <row r="51" spans="1:15" ht="12.75">
      <c r="A51" s="18" t="s">
        <v>157</v>
      </c>
      <c r="B51" s="156">
        <v>13.666666666666666</v>
      </c>
      <c r="C51" s="20" t="s">
        <v>21</v>
      </c>
      <c r="D51" s="157">
        <v>27</v>
      </c>
      <c r="E51" s="14" t="s">
        <v>55</v>
      </c>
      <c r="G51" s="116">
        <v>608.15</v>
      </c>
      <c r="H51" s="154">
        <v>161.05</v>
      </c>
      <c r="I51" s="116">
        <v>36.18333333333333</v>
      </c>
      <c r="J51" s="154">
        <v>0.6666666666666666</v>
      </c>
      <c r="K51" s="116">
        <v>77.675</v>
      </c>
      <c r="L51" s="116">
        <v>25.325</v>
      </c>
      <c r="M51" s="116">
        <v>95.5125</v>
      </c>
      <c r="N51" s="26">
        <v>0.2651356868773946</v>
      </c>
      <c r="O51" s="116">
        <v>4.25</v>
      </c>
    </row>
    <row r="52" spans="1:15" ht="12.75">
      <c r="A52" s="18" t="s">
        <v>158</v>
      </c>
      <c r="B52" s="156">
        <v>13</v>
      </c>
      <c r="C52" s="20" t="s">
        <v>27</v>
      </c>
      <c r="D52" s="157">
        <v>34</v>
      </c>
      <c r="E52" s="14" t="s">
        <v>55</v>
      </c>
      <c r="F52" s="14"/>
      <c r="G52" s="154">
        <v>475.1166666666666</v>
      </c>
      <c r="H52" s="116">
        <v>117.41666666666667</v>
      </c>
      <c r="I52" s="154">
        <v>59.833333333333336</v>
      </c>
      <c r="J52" s="154">
        <v>8.933333333333332</v>
      </c>
      <c r="K52" s="116">
        <v>56.8</v>
      </c>
      <c r="L52" s="116">
        <v>24.3875</v>
      </c>
      <c r="M52" s="116">
        <v>89.05</v>
      </c>
      <c r="N52" s="26">
        <v>0.25384088342792366</v>
      </c>
      <c r="O52" s="116">
        <v>3.3875</v>
      </c>
    </row>
    <row r="53" spans="1:15" ht="12.75">
      <c r="A53" s="18" t="s">
        <v>159</v>
      </c>
      <c r="B53" s="156">
        <v>13.666666666666666</v>
      </c>
      <c r="C53" s="20" t="s">
        <v>72</v>
      </c>
      <c r="D53" s="157">
        <v>26.3</v>
      </c>
      <c r="E53" s="14" t="s">
        <v>55</v>
      </c>
      <c r="F53" s="14"/>
      <c r="G53" s="154">
        <v>541.3166666666666</v>
      </c>
      <c r="H53" s="116">
        <v>160.61666666666665</v>
      </c>
      <c r="I53" s="154">
        <v>34.1</v>
      </c>
      <c r="J53" s="154">
        <v>0.7166666666666667</v>
      </c>
      <c r="K53" s="116">
        <v>73.4875</v>
      </c>
      <c r="L53" s="116">
        <v>15.75</v>
      </c>
      <c r="M53" s="116">
        <v>85.0875</v>
      </c>
      <c r="N53" s="25">
        <v>0.2954428886332138</v>
      </c>
      <c r="O53" s="116">
        <v>0.2125</v>
      </c>
    </row>
    <row r="54" spans="1:15" ht="12.75">
      <c r="A54" s="60"/>
      <c r="B54" s="36"/>
      <c r="C54" s="20"/>
      <c r="D54" s="20"/>
      <c r="E54" s="14"/>
      <c r="F54" s="36"/>
      <c r="G54" s="14"/>
      <c r="H54" s="14"/>
      <c r="I54" s="14"/>
      <c r="J54" s="14"/>
      <c r="K54" s="14"/>
      <c r="L54" s="14"/>
      <c r="M54" s="14"/>
      <c r="N54" s="25"/>
      <c r="O54" s="14"/>
    </row>
    <row r="55" spans="1:15" ht="12.75">
      <c r="A55" s="60" t="s">
        <v>231</v>
      </c>
      <c r="B55" s="19"/>
      <c r="C55" s="20"/>
      <c r="D55" s="20"/>
      <c r="E55" s="14"/>
      <c r="F55" s="36"/>
      <c r="G55" s="116">
        <f>SUM(G46:G53)/8</f>
        <v>533.5520833333334</v>
      </c>
      <c r="H55" s="116">
        <f aca="true" t="shared" si="4" ref="H55:O55">SUM(H46:H53)/8</f>
        <v>147.98541666666668</v>
      </c>
      <c r="I55" s="116">
        <f t="shared" si="4"/>
        <v>36.60208333333333</v>
      </c>
      <c r="J55" s="116">
        <f t="shared" si="4"/>
        <v>2.427083333333333</v>
      </c>
      <c r="K55" s="116">
        <f t="shared" si="4"/>
        <v>75.82499999999999</v>
      </c>
      <c r="L55" s="116">
        <f t="shared" si="4"/>
        <v>23.8140625</v>
      </c>
      <c r="M55" s="116">
        <f t="shared" si="4"/>
        <v>88.1515625</v>
      </c>
      <c r="N55" s="25">
        <f t="shared" si="4"/>
        <v>0.2779385086065303</v>
      </c>
      <c r="O55" s="116">
        <f t="shared" si="4"/>
        <v>3.2796875</v>
      </c>
    </row>
    <row r="56" spans="1:15" ht="12.75">
      <c r="A56" s="60"/>
      <c r="B56" s="36"/>
      <c r="C56" s="20"/>
      <c r="D56" s="20"/>
      <c r="E56" s="14"/>
      <c r="F56" s="36"/>
      <c r="G56" s="13"/>
      <c r="H56" s="13"/>
      <c r="I56" s="13"/>
      <c r="J56" s="13"/>
      <c r="K56" s="13"/>
      <c r="L56" s="13"/>
      <c r="M56" s="13"/>
      <c r="N56" s="26"/>
      <c r="O56" s="13"/>
    </row>
    <row r="57" spans="1:15" ht="12.75">
      <c r="A57" s="18"/>
      <c r="B57" s="36"/>
      <c r="C57" s="20"/>
      <c r="D57" s="20"/>
      <c r="E57" s="14"/>
      <c r="F57" s="36"/>
      <c r="G57" s="14"/>
      <c r="H57" s="14"/>
      <c r="K57" s="14"/>
      <c r="L57" s="14"/>
      <c r="M57" s="14"/>
      <c r="N57" s="25"/>
      <c r="O57" s="14"/>
    </row>
    <row r="58" spans="1:15" ht="12.75">
      <c r="A58" s="18" t="s">
        <v>191</v>
      </c>
      <c r="B58" s="113">
        <v>32.666666666666664</v>
      </c>
      <c r="C58" s="20" t="s">
        <v>37</v>
      </c>
      <c r="D58" s="20">
        <v>33.4</v>
      </c>
      <c r="E58" s="14" t="s">
        <v>35</v>
      </c>
      <c r="G58" s="116">
        <v>586.2833333333333</v>
      </c>
      <c r="H58" s="116">
        <v>161.35</v>
      </c>
      <c r="I58" s="117">
        <v>35.2</v>
      </c>
      <c r="J58" s="117">
        <v>1.6666666666666667</v>
      </c>
      <c r="K58" s="116">
        <v>88.9625</v>
      </c>
      <c r="L58" s="116">
        <v>23.7125</v>
      </c>
      <c r="M58" s="116">
        <v>81.9375</v>
      </c>
      <c r="N58" s="25">
        <v>0.2751125742161961</v>
      </c>
      <c r="O58" s="116">
        <v>6.175</v>
      </c>
    </row>
    <row r="59" spans="1:15" ht="12.75">
      <c r="A59" s="18" t="s">
        <v>195</v>
      </c>
      <c r="B59" s="113">
        <v>34.333333333333336</v>
      </c>
      <c r="C59" s="20" t="s">
        <v>84</v>
      </c>
      <c r="D59" s="20">
        <v>31.7</v>
      </c>
      <c r="E59" s="14" t="s">
        <v>35</v>
      </c>
      <c r="G59" s="116">
        <v>558.5166666666667</v>
      </c>
      <c r="H59" s="116">
        <v>155.58333333333334</v>
      </c>
      <c r="I59" s="117">
        <v>37.81666666666666</v>
      </c>
      <c r="J59" s="117">
        <v>2</v>
      </c>
      <c r="K59" s="116">
        <v>84.425</v>
      </c>
      <c r="L59" s="116">
        <v>25</v>
      </c>
      <c r="M59" s="116">
        <v>88.6875</v>
      </c>
      <c r="N59" s="25">
        <v>0.27743621364515136</v>
      </c>
      <c r="O59" s="116">
        <v>0.75</v>
      </c>
    </row>
    <row r="60" spans="1:15" ht="12.75">
      <c r="A60" s="18" t="s">
        <v>200</v>
      </c>
      <c r="B60" s="113">
        <v>35.333333333333336</v>
      </c>
      <c r="C60" s="20" t="s">
        <v>101</v>
      </c>
      <c r="D60" s="20">
        <v>30.4</v>
      </c>
      <c r="E60" s="14" t="s">
        <v>35</v>
      </c>
      <c r="G60" s="116">
        <v>406.8333333333333</v>
      </c>
      <c r="H60" s="116">
        <v>117.15</v>
      </c>
      <c r="I60" s="116">
        <v>19.666666666666668</v>
      </c>
      <c r="J60" s="116">
        <v>3.7166666666666663</v>
      </c>
      <c r="K60" s="116">
        <v>79.8625</v>
      </c>
      <c r="L60" s="116">
        <v>23.2875</v>
      </c>
      <c r="M60" s="116">
        <v>75.2</v>
      </c>
      <c r="N60" s="25">
        <v>0.28692217015437443</v>
      </c>
      <c r="O60" s="116">
        <v>4.3625</v>
      </c>
    </row>
    <row r="61" spans="1:15" ht="12.75">
      <c r="A61" s="18" t="s">
        <v>80</v>
      </c>
      <c r="B61" s="113">
        <v>37</v>
      </c>
      <c r="C61" s="20" t="s">
        <v>81</v>
      </c>
      <c r="D61" s="20">
        <v>29.3</v>
      </c>
      <c r="E61" s="14" t="s">
        <v>35</v>
      </c>
      <c r="G61" s="116">
        <v>574.2333333333332</v>
      </c>
      <c r="H61" s="116">
        <v>159.58333333333334</v>
      </c>
      <c r="I61" s="117">
        <v>28.766666666666666</v>
      </c>
      <c r="J61" s="117">
        <v>2</v>
      </c>
      <c r="K61" s="116">
        <v>78.25</v>
      </c>
      <c r="L61" s="116">
        <v>24.4625</v>
      </c>
      <c r="M61" s="116">
        <v>94.1125</v>
      </c>
      <c r="N61" s="25">
        <v>0.2767826403108481</v>
      </c>
      <c r="O61" s="116">
        <v>5.5</v>
      </c>
    </row>
    <row r="62" spans="1:15" ht="12.75">
      <c r="A62" s="18" t="s">
        <v>78</v>
      </c>
      <c r="B62" s="113">
        <v>37</v>
      </c>
      <c r="C62" s="20" t="s">
        <v>37</v>
      </c>
      <c r="D62" s="20">
        <v>25.9</v>
      </c>
      <c r="E62" s="14" t="s">
        <v>55</v>
      </c>
      <c r="G62" s="116">
        <v>529.3166666666667</v>
      </c>
      <c r="H62" s="116">
        <v>155.51666666666665</v>
      </c>
      <c r="I62" s="117">
        <v>33.266666666666666</v>
      </c>
      <c r="J62" s="117">
        <v>3</v>
      </c>
      <c r="K62" s="116">
        <v>75.05</v>
      </c>
      <c r="L62" s="116">
        <v>23.7625</v>
      </c>
      <c r="M62" s="116">
        <v>76.9</v>
      </c>
      <c r="N62" s="25">
        <v>0.2978385707888418</v>
      </c>
      <c r="O62" s="116">
        <v>2.25</v>
      </c>
    </row>
    <row r="63" spans="1:15" ht="12.75">
      <c r="A63" s="18" t="s">
        <v>193</v>
      </c>
      <c r="B63" s="113">
        <v>38.666666666666664</v>
      </c>
      <c r="C63" s="20" t="s">
        <v>115</v>
      </c>
      <c r="D63" s="20">
        <v>39.8</v>
      </c>
      <c r="E63" s="14" t="s">
        <v>35</v>
      </c>
      <c r="G63" s="116">
        <v>485.43333333333334</v>
      </c>
      <c r="H63" s="116">
        <v>142.01666666666668</v>
      </c>
      <c r="I63" s="117">
        <v>25.616666666666664</v>
      </c>
      <c r="J63" s="117">
        <v>2</v>
      </c>
      <c r="K63" s="116">
        <v>72.9875</v>
      </c>
      <c r="L63" s="116">
        <v>20.0375</v>
      </c>
      <c r="M63" s="116">
        <v>73.5375</v>
      </c>
      <c r="N63" s="25">
        <v>0.2964019139841687</v>
      </c>
      <c r="O63" s="116">
        <v>3.25</v>
      </c>
    </row>
    <row r="64" spans="1:15" ht="12.75">
      <c r="A64" s="18" t="s">
        <v>189</v>
      </c>
      <c r="B64" s="113">
        <v>38.666666666666664</v>
      </c>
      <c r="C64" s="20" t="s">
        <v>81</v>
      </c>
      <c r="D64" s="20">
        <v>25.4</v>
      </c>
      <c r="E64" s="14" t="s">
        <v>35</v>
      </c>
      <c r="G64" s="116">
        <v>476.48333333333335</v>
      </c>
      <c r="H64" s="116">
        <v>126.8</v>
      </c>
      <c r="I64" s="116">
        <v>22.48333333333333</v>
      </c>
      <c r="J64" s="116">
        <v>5.616666666666667</v>
      </c>
      <c r="K64" s="116">
        <v>77.4125</v>
      </c>
      <c r="L64" s="116">
        <v>26.8625</v>
      </c>
      <c r="M64" s="116">
        <v>77.025</v>
      </c>
      <c r="N64" s="25">
        <v>0.27083881494092865</v>
      </c>
      <c r="O64" s="116">
        <v>11.25</v>
      </c>
    </row>
    <row r="65" spans="1:15" ht="12.75">
      <c r="A65" s="18" t="s">
        <v>199</v>
      </c>
      <c r="B65" s="113">
        <v>40</v>
      </c>
      <c r="C65" s="20" t="s">
        <v>21</v>
      </c>
      <c r="D65" s="20">
        <v>33.9</v>
      </c>
      <c r="E65" s="14" t="s">
        <v>35</v>
      </c>
      <c r="G65" s="116">
        <v>587.1</v>
      </c>
      <c r="H65" s="116">
        <v>165.73333333333332</v>
      </c>
      <c r="I65" s="117">
        <v>31.516666666666666</v>
      </c>
      <c r="J65" s="117">
        <v>1.6666666666666667</v>
      </c>
      <c r="K65" s="116">
        <v>82.1625</v>
      </c>
      <c r="L65" s="116">
        <v>19.25</v>
      </c>
      <c r="M65" s="116">
        <v>84.4625</v>
      </c>
      <c r="N65" s="25">
        <v>0.28242370821324797</v>
      </c>
      <c r="O65" s="116">
        <v>6</v>
      </c>
    </row>
    <row r="66" spans="1:15" ht="12.75">
      <c r="A66" s="18"/>
      <c r="B66" s="36"/>
      <c r="C66" s="20"/>
      <c r="D66" s="20"/>
      <c r="E66" s="14"/>
      <c r="G66" s="14"/>
      <c r="H66" s="14"/>
      <c r="K66" s="14"/>
      <c r="L66" s="14"/>
      <c r="M66" s="14"/>
      <c r="N66" s="25"/>
      <c r="O66" s="14"/>
    </row>
    <row r="67" spans="1:15" ht="12.75">
      <c r="A67" s="18" t="s">
        <v>238</v>
      </c>
      <c r="B67" s="36"/>
      <c r="C67" s="20"/>
      <c r="D67" s="20"/>
      <c r="E67" s="14"/>
      <c r="G67" s="116">
        <f>SUM(G58:G65)/8</f>
        <v>525.525</v>
      </c>
      <c r="H67" s="116">
        <f aca="true" t="shared" si="5" ref="H67:O67">SUM(H58:H65)/8</f>
        <v>147.96666666666667</v>
      </c>
      <c r="I67" s="116">
        <f t="shared" si="5"/>
        <v>29.291666666666664</v>
      </c>
      <c r="J67" s="116">
        <f t="shared" si="5"/>
        <v>2.7083333333333335</v>
      </c>
      <c r="K67" s="116">
        <f t="shared" si="5"/>
        <v>79.88906250000001</v>
      </c>
      <c r="L67" s="116">
        <f t="shared" si="5"/>
        <v>23.296875000000004</v>
      </c>
      <c r="M67" s="116">
        <f t="shared" si="5"/>
        <v>81.4828125</v>
      </c>
      <c r="N67" s="25">
        <f t="shared" si="5"/>
        <v>0.28296957578171966</v>
      </c>
      <c r="O67" s="116">
        <f t="shared" si="5"/>
        <v>4.9421875</v>
      </c>
    </row>
    <row r="68" spans="1:15" ht="12.75">
      <c r="A68" s="18"/>
      <c r="B68" s="36"/>
      <c r="C68" s="20"/>
      <c r="D68" s="20"/>
      <c r="E68" s="14"/>
      <c r="G68" s="14"/>
      <c r="H68" s="14"/>
      <c r="I68" s="14"/>
      <c r="J68" s="14"/>
      <c r="K68" s="14"/>
      <c r="L68" s="14"/>
      <c r="M68" s="14"/>
      <c r="N68" s="25"/>
      <c r="O68" s="14"/>
    </row>
    <row r="69" spans="1:15" ht="12.75">
      <c r="A69" s="18"/>
      <c r="B69" s="36"/>
      <c r="C69" s="20"/>
      <c r="D69" s="20"/>
      <c r="E69" s="14"/>
      <c r="G69" s="14"/>
      <c r="H69" s="14"/>
      <c r="K69" s="14"/>
      <c r="L69" s="14"/>
      <c r="M69" s="14"/>
      <c r="N69" s="25"/>
      <c r="O69" s="14"/>
    </row>
    <row r="70" spans="1:15" ht="12.75">
      <c r="A70" s="18" t="s">
        <v>201</v>
      </c>
      <c r="B70" s="113">
        <v>52.666666666666664</v>
      </c>
      <c r="C70" s="20" t="s">
        <v>17</v>
      </c>
      <c r="D70" s="20">
        <v>28.2</v>
      </c>
      <c r="E70" s="14" t="s">
        <v>35</v>
      </c>
      <c r="G70" s="116">
        <v>503.71666666666664</v>
      </c>
      <c r="H70" s="116">
        <v>136.13333333333333</v>
      </c>
      <c r="I70" s="117">
        <v>30.95</v>
      </c>
      <c r="J70" s="117">
        <v>2.3333333333333335</v>
      </c>
      <c r="K70" s="116">
        <v>70.1375</v>
      </c>
      <c r="L70" s="116">
        <v>25.25</v>
      </c>
      <c r="M70" s="116">
        <v>74.2625</v>
      </c>
      <c r="N70" s="25">
        <v>0.2697292702143689</v>
      </c>
      <c r="O70" s="116">
        <v>2.75</v>
      </c>
    </row>
    <row r="71" spans="1:15" ht="12.75">
      <c r="A71" s="112" t="s">
        <v>197</v>
      </c>
      <c r="B71" s="113">
        <v>70</v>
      </c>
      <c r="C71" s="20" t="s">
        <v>75</v>
      </c>
      <c r="D71" s="20">
        <v>24.3</v>
      </c>
      <c r="E71" s="14" t="s">
        <v>35</v>
      </c>
      <c r="G71" s="116">
        <v>576.05</v>
      </c>
      <c r="H71" s="116">
        <v>167.8</v>
      </c>
      <c r="I71" s="117">
        <v>13.616666666666665</v>
      </c>
      <c r="J71" s="117">
        <v>3.3333333333333335</v>
      </c>
      <c r="K71" s="116">
        <v>84.825</v>
      </c>
      <c r="L71" s="116">
        <v>3</v>
      </c>
      <c r="M71" s="116">
        <v>34.8</v>
      </c>
      <c r="N71" s="25">
        <v>0.2897620558374446</v>
      </c>
      <c r="O71" s="116">
        <v>37.575</v>
      </c>
    </row>
    <row r="72" spans="1:15" ht="12.75">
      <c r="A72" s="18" t="s">
        <v>138</v>
      </c>
      <c r="B72" s="113">
        <v>14.333333333333334</v>
      </c>
      <c r="C72" s="20" t="s">
        <v>25</v>
      </c>
      <c r="D72" s="20">
        <v>26.2</v>
      </c>
      <c r="E72" s="14" t="s">
        <v>122</v>
      </c>
      <c r="G72" s="116">
        <v>523.6833333333333</v>
      </c>
      <c r="H72" s="116">
        <v>143.15</v>
      </c>
      <c r="I72" s="116">
        <v>33.98333333333333</v>
      </c>
      <c r="J72" s="116">
        <v>3.283333333333333</v>
      </c>
      <c r="K72" s="116">
        <v>81.275</v>
      </c>
      <c r="L72" s="116">
        <v>18.925</v>
      </c>
      <c r="M72" s="116">
        <v>64.975</v>
      </c>
      <c r="N72" s="25">
        <v>0.272912119955907</v>
      </c>
      <c r="O72" s="116">
        <v>4.0375</v>
      </c>
    </row>
    <row r="73" spans="1:15" ht="12.75">
      <c r="A73" s="18" t="s">
        <v>120</v>
      </c>
      <c r="B73" s="113">
        <v>14.333333333333334</v>
      </c>
      <c r="C73" s="20" t="s">
        <v>4</v>
      </c>
      <c r="D73" s="20">
        <v>30.6</v>
      </c>
      <c r="E73" s="14" t="s">
        <v>54</v>
      </c>
      <c r="G73" s="116">
        <v>547.4166666666666</v>
      </c>
      <c r="H73" s="116">
        <v>167.33333333333334</v>
      </c>
      <c r="I73" s="117">
        <v>16.416666666666668</v>
      </c>
      <c r="J73" s="117">
        <v>5.85</v>
      </c>
      <c r="K73" s="116">
        <v>87.65</v>
      </c>
      <c r="L73" s="116">
        <v>3.7875</v>
      </c>
      <c r="M73" s="116">
        <v>44.2125</v>
      </c>
      <c r="N73" s="25">
        <v>0.3047118812515433</v>
      </c>
      <c r="O73" s="116">
        <v>14.3875</v>
      </c>
    </row>
    <row r="74" spans="1:15" ht="12.75">
      <c r="A74" s="18" t="s">
        <v>248</v>
      </c>
      <c r="B74" s="113">
        <v>73</v>
      </c>
      <c r="C74" s="20" t="s">
        <v>69</v>
      </c>
      <c r="D74" s="20">
        <v>24.2</v>
      </c>
      <c r="E74" s="14" t="s">
        <v>35</v>
      </c>
      <c r="G74" s="116">
        <v>434.88333333333327</v>
      </c>
      <c r="H74" s="116">
        <v>114.65</v>
      </c>
      <c r="I74" s="117">
        <v>20.266666666666666</v>
      </c>
      <c r="J74" s="117">
        <v>0.2833333333333333</v>
      </c>
      <c r="K74" s="116">
        <v>60.4625</v>
      </c>
      <c r="L74" s="116">
        <v>29.7</v>
      </c>
      <c r="M74" s="116">
        <v>77</v>
      </c>
      <c r="N74" s="25">
        <v>0.2618211830019127</v>
      </c>
      <c r="O74" s="116">
        <v>3.8875</v>
      </c>
    </row>
    <row r="75" spans="1:15" ht="12.75">
      <c r="A75" s="18" t="s">
        <v>160</v>
      </c>
      <c r="B75" s="113">
        <v>26.666666666666668</v>
      </c>
      <c r="C75" s="20" t="s">
        <v>115</v>
      </c>
      <c r="D75" s="20">
        <v>31</v>
      </c>
      <c r="E75" s="14" t="s">
        <v>55</v>
      </c>
      <c r="G75" s="116">
        <v>506.7</v>
      </c>
      <c r="H75" s="116">
        <v>131.66666666666666</v>
      </c>
      <c r="I75" s="117">
        <v>28.183333333333334</v>
      </c>
      <c r="J75" s="117">
        <v>3.6166666666666667</v>
      </c>
      <c r="K75" s="116">
        <v>68.9125</v>
      </c>
      <c r="L75" s="116">
        <v>20.6375</v>
      </c>
      <c r="M75" s="116">
        <v>79.8375</v>
      </c>
      <c r="N75" s="25">
        <v>0.2608987388964009</v>
      </c>
      <c r="O75" s="116">
        <v>2.8625</v>
      </c>
    </row>
    <row r="76" spans="1:15" ht="12.75">
      <c r="A76" s="18" t="s">
        <v>208</v>
      </c>
      <c r="B76" s="113">
        <v>63.333333333333336</v>
      </c>
      <c r="C76" s="20" t="s">
        <v>11</v>
      </c>
      <c r="D76" s="20">
        <v>29.1</v>
      </c>
      <c r="E76" s="14" t="s">
        <v>35</v>
      </c>
      <c r="G76" s="116">
        <v>504.31666666666666</v>
      </c>
      <c r="H76" s="116">
        <v>138.78333333333333</v>
      </c>
      <c r="I76" s="116">
        <v>27.416666666666668</v>
      </c>
      <c r="J76" s="116">
        <v>2</v>
      </c>
      <c r="K76" s="116">
        <v>62.5625</v>
      </c>
      <c r="L76" s="116">
        <v>18.25</v>
      </c>
      <c r="M76" s="116">
        <v>77.825</v>
      </c>
      <c r="N76" s="25">
        <v>0.2763440588331767</v>
      </c>
      <c r="O76" s="116">
        <v>5.75</v>
      </c>
    </row>
    <row r="77" spans="1:15" ht="12.75">
      <c r="A77" s="18" t="s">
        <v>158</v>
      </c>
      <c r="B77" s="113">
        <v>13</v>
      </c>
      <c r="C77" s="20" t="s">
        <v>27</v>
      </c>
      <c r="D77" s="20">
        <v>34</v>
      </c>
      <c r="E77" s="14" t="s">
        <v>55</v>
      </c>
      <c r="G77" s="116">
        <v>475.1166666666666</v>
      </c>
      <c r="H77" s="116">
        <v>117.41666666666667</v>
      </c>
      <c r="I77" s="117">
        <v>59.833333333333336</v>
      </c>
      <c r="J77" s="117">
        <v>8.933333333333332</v>
      </c>
      <c r="K77" s="116">
        <v>56.8</v>
      </c>
      <c r="L77" s="116">
        <v>24.3875</v>
      </c>
      <c r="M77" s="116">
        <v>89.05</v>
      </c>
      <c r="N77" s="25">
        <v>0.25384088342792366</v>
      </c>
      <c r="O77" s="116">
        <v>3.3875</v>
      </c>
    </row>
    <row r="78" spans="1:15" ht="12.75">
      <c r="A78" s="18"/>
      <c r="B78" s="36"/>
      <c r="C78" s="20"/>
      <c r="D78" s="20"/>
      <c r="E78" s="14"/>
      <c r="G78" s="14"/>
      <c r="H78" s="14"/>
      <c r="K78" s="14"/>
      <c r="L78" s="14"/>
      <c r="M78" s="14"/>
      <c r="N78" s="25"/>
      <c r="O78" s="14"/>
    </row>
    <row r="79" spans="1:15" ht="12.75">
      <c r="A79" s="18" t="s">
        <v>251</v>
      </c>
      <c r="B79" s="36"/>
      <c r="C79" s="20"/>
      <c r="D79" s="20"/>
      <c r="E79" s="14"/>
      <c r="G79" s="116">
        <f>SUM(G70:G77)/8</f>
        <v>508.9854166666666</v>
      </c>
      <c r="H79" s="116">
        <f aca="true" t="shared" si="6" ref="H79:O79">SUM(H70:H77)/8</f>
        <v>139.61666666666667</v>
      </c>
      <c r="I79" s="116">
        <f t="shared" si="6"/>
        <v>28.833333333333332</v>
      </c>
      <c r="J79" s="116">
        <f t="shared" si="6"/>
        <v>3.7041666666666666</v>
      </c>
      <c r="K79" s="116">
        <f t="shared" si="6"/>
        <v>71.578125</v>
      </c>
      <c r="L79" s="116">
        <f t="shared" si="6"/>
        <v>17.9921875</v>
      </c>
      <c r="M79" s="116">
        <f t="shared" si="6"/>
        <v>67.7453125</v>
      </c>
      <c r="N79" s="25">
        <f t="shared" si="6"/>
        <v>0.27375252392733473</v>
      </c>
      <c r="O79" s="116">
        <f t="shared" si="6"/>
        <v>9.3296875</v>
      </c>
    </row>
    <row r="80" spans="1:15" ht="12.75">
      <c r="A80" s="18"/>
      <c r="B80" s="36"/>
      <c r="C80" s="20"/>
      <c r="D80" s="20"/>
      <c r="E80" s="14"/>
      <c r="G80" s="14"/>
      <c r="H80" s="14"/>
      <c r="I80" s="14"/>
      <c r="J80" s="14"/>
      <c r="K80" s="14"/>
      <c r="L80" s="14"/>
      <c r="M80" s="14"/>
      <c r="N80" s="25"/>
      <c r="O80" s="14"/>
    </row>
    <row r="81" spans="1:15" ht="12.75">
      <c r="A81" s="18"/>
      <c r="B81" s="36"/>
      <c r="C81" s="20"/>
      <c r="D81" s="20"/>
      <c r="E81" s="14"/>
      <c r="G81" s="14"/>
      <c r="H81" s="14"/>
      <c r="K81" s="14"/>
      <c r="L81" s="14"/>
      <c r="M81" s="14"/>
      <c r="N81" s="25"/>
      <c r="O81" s="14"/>
    </row>
    <row r="82" spans="1:15" ht="12.75">
      <c r="A82" s="18"/>
      <c r="B82" s="36"/>
      <c r="C82" s="20"/>
      <c r="D82" s="20"/>
      <c r="E82" s="14"/>
      <c r="G82" s="14"/>
      <c r="H82" s="14"/>
      <c r="K82" s="14"/>
      <c r="L82" s="14"/>
      <c r="M82" s="14"/>
      <c r="N82" s="25"/>
      <c r="O82" s="14"/>
    </row>
    <row r="83" spans="1:15" ht="12.75">
      <c r="A83" s="18"/>
      <c r="B83" s="36"/>
      <c r="C83" s="20"/>
      <c r="D83" s="20"/>
      <c r="E83" s="14"/>
      <c r="G83" s="14"/>
      <c r="H83" s="14"/>
      <c r="K83" s="14"/>
      <c r="L83" s="14"/>
      <c r="M83" s="14"/>
      <c r="N83" s="25"/>
      <c r="O83" s="14"/>
    </row>
    <row r="84" spans="1:15" ht="12.75">
      <c r="A84" s="18"/>
      <c r="B84" s="36"/>
      <c r="C84" s="20"/>
      <c r="D84" s="20"/>
      <c r="E84" s="14"/>
      <c r="G84" s="14"/>
      <c r="H84" s="14"/>
      <c r="I84" s="14"/>
      <c r="J84" s="14"/>
      <c r="K84" s="14"/>
      <c r="L84" s="14"/>
      <c r="M84" s="14"/>
      <c r="N84" s="25"/>
      <c r="O84" s="14"/>
    </row>
    <row r="85" spans="1:15" ht="12.75">
      <c r="A85" s="18"/>
      <c r="B85" s="36"/>
      <c r="C85" s="20"/>
      <c r="D85" s="20"/>
      <c r="E85" s="14"/>
      <c r="G85" s="14"/>
      <c r="H85" s="14"/>
      <c r="K85" s="14"/>
      <c r="L85" s="14"/>
      <c r="M85" s="14"/>
      <c r="N85" s="25"/>
      <c r="O85" s="14"/>
    </row>
    <row r="86" spans="1:15" ht="12.75">
      <c r="A86" s="18"/>
      <c r="B86" s="36"/>
      <c r="C86" s="20"/>
      <c r="D86" s="20"/>
      <c r="E86" s="14"/>
      <c r="G86" s="14"/>
      <c r="H86" s="14"/>
      <c r="K86" s="14"/>
      <c r="L86" s="14"/>
      <c r="M86" s="14"/>
      <c r="N86" s="25"/>
      <c r="O86" s="14"/>
    </row>
    <row r="87" spans="1:15" ht="12.75">
      <c r="A87" s="18"/>
      <c r="B87" s="36"/>
      <c r="C87" s="20"/>
      <c r="D87" s="20"/>
      <c r="E87" s="14"/>
      <c r="G87" s="14"/>
      <c r="H87" s="14"/>
      <c r="K87" s="14"/>
      <c r="L87" s="14"/>
      <c r="M87" s="14"/>
      <c r="N87" s="25"/>
      <c r="O87" s="14"/>
    </row>
    <row r="89" ht="12.75">
      <c r="A89" s="18"/>
    </row>
    <row r="92" spans="1:15" ht="12.75">
      <c r="A92" s="18"/>
      <c r="B92" s="19"/>
      <c r="C92" s="20"/>
      <c r="D92" s="20"/>
      <c r="E92" s="111"/>
      <c r="F92" s="14"/>
      <c r="G92" s="14"/>
      <c r="H92" s="14"/>
      <c r="I92" s="14"/>
      <c r="J92" s="14"/>
      <c r="K92" s="14"/>
      <c r="L92" s="14"/>
      <c r="M92" s="14"/>
      <c r="N92" s="25"/>
      <c r="O92" s="14"/>
    </row>
    <row r="93" spans="1:15" ht="12.75">
      <c r="A93" s="18"/>
      <c r="B93" s="19"/>
      <c r="C93" s="20"/>
      <c r="D93" s="20"/>
      <c r="E93" s="111"/>
      <c r="F93" s="14"/>
      <c r="G93" s="14"/>
      <c r="H93" s="36"/>
      <c r="I93" s="36"/>
      <c r="J93" s="36"/>
      <c r="K93" s="14"/>
      <c r="L93" s="14"/>
      <c r="M93" s="14"/>
      <c r="N93" s="25"/>
      <c r="O93" s="14"/>
    </row>
    <row r="94" spans="1:15" ht="12.75">
      <c r="A94" s="18"/>
      <c r="B94" s="19"/>
      <c r="C94" s="20"/>
      <c r="D94" s="20"/>
      <c r="E94" s="111"/>
      <c r="F94" s="14"/>
      <c r="G94" s="14"/>
      <c r="H94" s="36"/>
      <c r="I94" s="36"/>
      <c r="J94" s="36"/>
      <c r="K94" s="14"/>
      <c r="L94" s="14"/>
      <c r="M94" s="14"/>
      <c r="N94" s="25"/>
      <c r="O94" s="14"/>
    </row>
    <row r="95" spans="1:15" ht="12.75">
      <c r="A95" s="18"/>
      <c r="B95" s="19"/>
      <c r="C95" s="20"/>
      <c r="D95" s="20"/>
      <c r="E95" s="111"/>
      <c r="F95" s="14"/>
      <c r="G95" s="14"/>
      <c r="H95" s="36"/>
      <c r="I95" s="36"/>
      <c r="J95" s="36"/>
      <c r="K95" s="14"/>
      <c r="L95" s="14"/>
      <c r="M95" s="14"/>
      <c r="N95" s="25"/>
      <c r="O95" s="14"/>
    </row>
    <row r="96" spans="1:15" ht="12.75">
      <c r="A96" s="18"/>
      <c r="B96" s="14"/>
      <c r="C96" s="20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25"/>
      <c r="O96" s="14"/>
    </row>
    <row r="97" spans="1:15" ht="12.75">
      <c r="A97" s="18"/>
      <c r="B97" s="14"/>
      <c r="C97" s="20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26"/>
      <c r="O97" s="14"/>
    </row>
    <row r="98" spans="1:15" ht="12.75">
      <c r="A98" s="18"/>
      <c r="B98" s="14"/>
      <c r="C98" s="20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26"/>
      <c r="O98" s="14"/>
    </row>
    <row r="99" spans="1:15" ht="12.75">
      <c r="A99" s="18"/>
      <c r="B99" s="14"/>
      <c r="C99" s="20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14"/>
    </row>
    <row r="100" spans="1:15" ht="12.75">
      <c r="A100" s="18"/>
      <c r="B100" s="14"/>
      <c r="C100" s="20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14"/>
    </row>
    <row r="101" spans="1:15" ht="12.75">
      <c r="A101" s="18"/>
      <c r="B101" s="14"/>
      <c r="C101" s="20"/>
      <c r="D101" s="20"/>
      <c r="E101" s="14"/>
      <c r="F101" s="14"/>
      <c r="G101" s="14"/>
      <c r="H101" s="14"/>
      <c r="I101" s="14"/>
      <c r="J101" s="14"/>
      <c r="K101" s="14"/>
      <c r="L101" s="14"/>
      <c r="M101" s="14"/>
      <c r="N101" s="26"/>
      <c r="O101" s="14"/>
    </row>
    <row r="102" spans="1:15" ht="12.75">
      <c r="A102" s="18"/>
      <c r="B102" s="14"/>
      <c r="C102" s="20"/>
      <c r="D102" s="20"/>
      <c r="E102" s="14"/>
      <c r="F102" s="14"/>
      <c r="G102" s="14"/>
      <c r="H102" s="14"/>
      <c r="I102" s="14"/>
      <c r="J102" s="14"/>
      <c r="K102" s="14"/>
      <c r="L102" s="14"/>
      <c r="M102" s="14"/>
      <c r="N102" s="26"/>
      <c r="O102" s="14"/>
    </row>
    <row r="103" spans="1:15" ht="12.75">
      <c r="A103" s="18"/>
      <c r="B103" s="14"/>
      <c r="C103" s="20"/>
      <c r="D103" s="20"/>
      <c r="E103" s="14"/>
      <c r="F103" s="14"/>
      <c r="G103" s="14"/>
      <c r="H103" s="14"/>
      <c r="I103" s="14"/>
      <c r="J103" s="14"/>
      <c r="K103" s="14"/>
      <c r="L103" s="14"/>
      <c r="M103" s="14"/>
      <c r="N103" s="25"/>
      <c r="O103" s="14"/>
    </row>
    <row r="104" spans="1:15" ht="12.75">
      <c r="A104" s="18"/>
      <c r="B104" s="14"/>
      <c r="C104" s="20"/>
      <c r="D104" s="20"/>
      <c r="E104" s="14"/>
      <c r="F104" s="14"/>
      <c r="G104" s="14"/>
      <c r="H104" s="14"/>
      <c r="I104" s="14"/>
      <c r="J104" s="14"/>
      <c r="K104" s="14"/>
      <c r="L104" s="14"/>
      <c r="M104" s="14"/>
      <c r="N104" s="25"/>
      <c r="O104" s="14"/>
    </row>
    <row r="105" spans="1:15" ht="12.75">
      <c r="A105" s="18"/>
      <c r="B105" s="14"/>
      <c r="C105" s="20"/>
      <c r="D105" s="20"/>
      <c r="E105" s="14"/>
      <c r="F105" s="14"/>
      <c r="G105" s="14"/>
      <c r="H105" s="14"/>
      <c r="I105" s="14"/>
      <c r="J105" s="14"/>
      <c r="K105" s="14"/>
      <c r="L105" s="14"/>
      <c r="M105" s="14"/>
      <c r="N105" s="26"/>
      <c r="O105" s="14"/>
    </row>
    <row r="106" spans="1:15" ht="12.75">
      <c r="A106" s="18"/>
      <c r="B106" s="14"/>
      <c r="C106" s="20"/>
      <c r="D106" s="20"/>
      <c r="E106" s="14"/>
      <c r="F106" s="14"/>
      <c r="G106" s="14"/>
      <c r="H106" s="14"/>
      <c r="I106" s="14"/>
      <c r="J106" s="14"/>
      <c r="K106" s="14"/>
      <c r="L106" s="14"/>
      <c r="M106" s="14"/>
      <c r="N106" s="26"/>
      <c r="O106" s="14"/>
    </row>
    <row r="107" spans="1:15" ht="12.75">
      <c r="A107" s="18"/>
      <c r="B107" s="14"/>
      <c r="C107" s="20"/>
      <c r="D107" s="20"/>
      <c r="E107" s="14"/>
      <c r="F107" s="14"/>
      <c r="G107" s="14"/>
      <c r="H107" s="14"/>
      <c r="I107" s="14"/>
      <c r="J107" s="14"/>
      <c r="K107" s="14"/>
      <c r="L107" s="14"/>
      <c r="M107" s="14"/>
      <c r="N107" s="25"/>
      <c r="O107" s="14"/>
    </row>
    <row r="108" spans="1:15" ht="12.75">
      <c r="A108" s="18"/>
      <c r="B108" s="14"/>
      <c r="C108" s="20"/>
      <c r="D108" s="20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14"/>
    </row>
    <row r="109" spans="1:15" ht="12.75">
      <c r="A109" s="18"/>
      <c r="B109" s="19"/>
      <c r="C109" s="20"/>
      <c r="D109" s="20"/>
      <c r="E109" s="14"/>
      <c r="F109" s="14"/>
      <c r="G109" s="13"/>
      <c r="H109" s="14"/>
      <c r="I109" s="13"/>
      <c r="J109" s="13"/>
      <c r="K109" s="14"/>
      <c r="L109" s="14"/>
      <c r="M109" s="14"/>
      <c r="N109" s="26"/>
      <c r="O109" s="14"/>
    </row>
    <row r="110" spans="1:15" ht="12.75">
      <c r="A110" s="18"/>
      <c r="B110" s="19"/>
      <c r="C110" s="20"/>
      <c r="D110" s="20"/>
      <c r="E110" s="14"/>
      <c r="F110" s="14"/>
      <c r="G110" s="13"/>
      <c r="H110" s="14"/>
      <c r="I110" s="13"/>
      <c r="J110" s="13"/>
      <c r="K110" s="14"/>
      <c r="L110" s="14"/>
      <c r="M110" s="14"/>
      <c r="N110" s="26"/>
      <c r="O110" s="14"/>
    </row>
    <row r="111" spans="1:15" ht="12.75">
      <c r="A111" s="18"/>
      <c r="B111" s="19"/>
      <c r="C111" s="20"/>
      <c r="D111" s="20"/>
      <c r="E111" s="14"/>
      <c r="F111" s="14"/>
      <c r="G111" s="13"/>
      <c r="H111" s="14"/>
      <c r="I111" s="13"/>
      <c r="J111" s="13"/>
      <c r="K111" s="14"/>
      <c r="L111" s="14"/>
      <c r="M111" s="14"/>
      <c r="N111" s="25"/>
      <c r="O111" s="14"/>
    </row>
    <row r="112" spans="1:15" ht="12.75">
      <c r="A112" s="18"/>
      <c r="B112" s="14"/>
      <c r="C112" s="20"/>
      <c r="D112" s="20"/>
      <c r="E112" s="14"/>
      <c r="F112" s="14"/>
      <c r="G112" s="14"/>
      <c r="H112" s="14"/>
      <c r="I112" s="14"/>
      <c r="J112" s="14"/>
      <c r="K112" s="14"/>
      <c r="L112" s="14"/>
      <c r="M112" s="14"/>
      <c r="N112" s="25"/>
      <c r="O112" s="14"/>
    </row>
    <row r="113" spans="1:15" ht="12.75">
      <c r="A113" s="18"/>
      <c r="B113" s="14"/>
      <c r="C113" s="20"/>
      <c r="D113" s="20"/>
      <c r="E113" s="14"/>
      <c r="F113" s="14"/>
      <c r="G113" s="14"/>
      <c r="H113" s="14"/>
      <c r="I113" s="14"/>
      <c r="J113" s="14"/>
      <c r="K113" s="14"/>
      <c r="L113" s="14"/>
      <c r="M113" s="14"/>
      <c r="N113" s="26"/>
      <c r="O113" s="14"/>
    </row>
    <row r="114" spans="1:15" ht="12.75">
      <c r="A114" s="18"/>
      <c r="B114" s="14"/>
      <c r="C114" s="20"/>
      <c r="D114" s="20"/>
      <c r="E114" s="14"/>
      <c r="F114" s="14"/>
      <c r="G114" s="14"/>
      <c r="H114" s="14"/>
      <c r="I114" s="14"/>
      <c r="J114" s="14"/>
      <c r="K114" s="14"/>
      <c r="L114" s="14"/>
      <c r="M114" s="14"/>
      <c r="N114" s="26"/>
      <c r="O114" s="14"/>
    </row>
    <row r="115" spans="1:15" ht="12.75">
      <c r="A115" s="18"/>
      <c r="B115" s="14"/>
      <c r="C115" s="20"/>
      <c r="D115" s="20"/>
      <c r="E115" s="14"/>
      <c r="F115" s="14"/>
      <c r="G115" s="14"/>
      <c r="H115" s="14"/>
      <c r="I115" s="14"/>
      <c r="J115" s="14"/>
      <c r="K115" s="14"/>
      <c r="L115" s="14"/>
      <c r="M115" s="14"/>
      <c r="N115" s="25"/>
      <c r="O115" s="14"/>
    </row>
    <row r="116" spans="1:15" ht="12.75">
      <c r="A116" s="18"/>
      <c r="B116" s="14"/>
      <c r="C116" s="20"/>
      <c r="D116" s="20"/>
      <c r="E116" s="14"/>
      <c r="F116" s="14"/>
      <c r="G116" s="14"/>
      <c r="H116" s="14"/>
      <c r="I116" s="14"/>
      <c r="J116" s="14"/>
      <c r="K116" s="14"/>
      <c r="L116" s="14"/>
      <c r="M116" s="14"/>
      <c r="N116" s="25"/>
      <c r="O116" s="14"/>
    </row>
    <row r="117" spans="1:15" ht="12.75">
      <c r="A117" s="18"/>
      <c r="B117" s="14"/>
      <c r="C117" s="20"/>
      <c r="D117" s="20"/>
      <c r="E117" s="14"/>
      <c r="F117" s="14"/>
      <c r="G117" s="14"/>
      <c r="H117" s="14"/>
      <c r="I117" s="14"/>
      <c r="J117" s="14"/>
      <c r="K117" s="14"/>
      <c r="L117" s="14"/>
      <c r="M117" s="14"/>
      <c r="N117" s="26"/>
      <c r="O117" s="14"/>
    </row>
    <row r="118" spans="1:15" ht="12.75">
      <c r="A118" s="18"/>
      <c r="B118" s="14"/>
      <c r="C118" s="20"/>
      <c r="D118" s="20"/>
      <c r="E118" s="14"/>
      <c r="F118" s="14"/>
      <c r="G118" s="14"/>
      <c r="H118" s="14"/>
      <c r="I118" s="14"/>
      <c r="J118" s="14"/>
      <c r="K118" s="14"/>
      <c r="L118" s="14"/>
      <c r="M118" s="14"/>
      <c r="N118" s="26"/>
      <c r="O118" s="14"/>
    </row>
    <row r="119" spans="1:15" ht="12.75">
      <c r="A119" s="18"/>
      <c r="B119" s="14"/>
      <c r="C119" s="20"/>
      <c r="D119" s="20"/>
      <c r="E119" s="14"/>
      <c r="F119" s="14"/>
      <c r="G119" s="14"/>
      <c r="H119" s="14"/>
      <c r="I119" s="14"/>
      <c r="J119" s="14"/>
      <c r="K119" s="14"/>
      <c r="L119" s="14"/>
      <c r="M119" s="14"/>
      <c r="N119" s="25"/>
      <c r="O119" s="14"/>
    </row>
    <row r="120" spans="1:15" ht="12.75">
      <c r="A120" s="18"/>
      <c r="B120" s="14"/>
      <c r="C120" s="20"/>
      <c r="D120" s="20"/>
      <c r="E120" s="14"/>
      <c r="F120" s="14"/>
      <c r="G120" s="14"/>
      <c r="H120" s="14"/>
      <c r="I120" s="14"/>
      <c r="J120" s="14"/>
      <c r="K120" s="14"/>
      <c r="L120" s="14"/>
      <c r="M120" s="14"/>
      <c r="N120" s="25"/>
      <c r="O120" s="14"/>
    </row>
    <row r="121" spans="1:15" ht="12.75">
      <c r="A121" s="18"/>
      <c r="B121" s="14"/>
      <c r="C121" s="20"/>
      <c r="D121" s="20"/>
      <c r="E121" s="14"/>
      <c r="F121" s="14"/>
      <c r="G121" s="14"/>
      <c r="H121" s="14"/>
      <c r="I121" s="14"/>
      <c r="J121" s="14"/>
      <c r="K121" s="14"/>
      <c r="L121" s="14"/>
      <c r="M121" s="14"/>
      <c r="N121" s="26"/>
      <c r="O121" s="14"/>
    </row>
    <row r="122" spans="1:15" ht="12.75">
      <c r="A122" s="18"/>
      <c r="B122" s="14"/>
      <c r="C122" s="20"/>
      <c r="D122" s="20"/>
      <c r="E122" s="14"/>
      <c r="F122" s="14"/>
      <c r="G122" s="14"/>
      <c r="H122" s="14"/>
      <c r="I122" s="14"/>
      <c r="J122" s="14"/>
      <c r="K122" s="14"/>
      <c r="L122" s="14"/>
      <c r="M122" s="14"/>
      <c r="N122" s="26"/>
      <c r="O122" s="14"/>
    </row>
    <row r="123" spans="1:15" ht="12.75">
      <c r="A123" s="18"/>
      <c r="B123" s="14"/>
      <c r="C123" s="20"/>
      <c r="D123" s="20"/>
      <c r="E123" s="14"/>
      <c r="F123" s="14"/>
      <c r="G123" s="14"/>
      <c r="H123" s="14"/>
      <c r="I123" s="14"/>
      <c r="J123" s="14"/>
      <c r="K123" s="14"/>
      <c r="L123" s="14"/>
      <c r="M123" s="14"/>
      <c r="N123" s="25"/>
      <c r="O123" s="14"/>
    </row>
    <row r="125" ht="12.75">
      <c r="A125" s="18"/>
    </row>
    <row r="128" spans="1:31" ht="12.75">
      <c r="A128" s="18"/>
      <c r="B128" s="14"/>
      <c r="C128" s="20"/>
      <c r="D128" s="20"/>
      <c r="E128" s="14"/>
      <c r="F128" s="14"/>
      <c r="G128" s="14"/>
      <c r="H128" s="14"/>
      <c r="I128" s="14"/>
      <c r="J128" s="14"/>
      <c r="K128" s="14"/>
      <c r="L128" s="14"/>
      <c r="M128" s="14"/>
      <c r="N128" s="25"/>
      <c r="O128" s="14"/>
      <c r="Q128" s="18" t="s">
        <v>202</v>
      </c>
      <c r="R128" s="14">
        <v>48</v>
      </c>
      <c r="S128" s="20" t="s">
        <v>25</v>
      </c>
      <c r="T128" s="20">
        <v>28</v>
      </c>
      <c r="U128" s="14" t="s">
        <v>35</v>
      </c>
      <c r="W128" s="14" t="s">
        <v>90</v>
      </c>
      <c r="X128" s="14" t="s">
        <v>90</v>
      </c>
      <c r="Y128" s="14" t="s">
        <v>90</v>
      </c>
      <c r="Z128" s="14" t="s">
        <v>90</v>
      </c>
      <c r="AA128" s="14">
        <v>69</v>
      </c>
      <c r="AB128" s="14">
        <v>18</v>
      </c>
      <c r="AC128" s="14">
        <v>65</v>
      </c>
      <c r="AD128" s="25">
        <v>0.284</v>
      </c>
      <c r="AE128" s="14">
        <v>12</v>
      </c>
    </row>
    <row r="129" spans="1:31" ht="12.75">
      <c r="A129" s="18"/>
      <c r="B129" s="14"/>
      <c r="C129" s="20"/>
      <c r="D129" s="20"/>
      <c r="E129" s="14"/>
      <c r="F129" s="14"/>
      <c r="G129" s="36"/>
      <c r="H129" s="14"/>
      <c r="I129" s="14"/>
      <c r="J129" s="14"/>
      <c r="K129" s="14"/>
      <c r="L129" s="14"/>
      <c r="M129" s="14"/>
      <c r="N129" s="26"/>
      <c r="O129" s="14"/>
      <c r="Q129" s="18" t="s">
        <v>202</v>
      </c>
      <c r="R129" s="14" t="s">
        <v>90</v>
      </c>
      <c r="S129" s="20" t="s">
        <v>25</v>
      </c>
      <c r="T129" s="20">
        <v>28</v>
      </c>
      <c r="U129" s="14" t="s">
        <v>35</v>
      </c>
      <c r="W129" s="14">
        <v>521</v>
      </c>
      <c r="X129" s="14">
        <v>145</v>
      </c>
      <c r="Y129" s="14">
        <v>28</v>
      </c>
      <c r="Z129" s="14">
        <v>2</v>
      </c>
      <c r="AA129" s="14">
        <v>83</v>
      </c>
      <c r="AB129" s="14">
        <v>21</v>
      </c>
      <c r="AC129" s="14">
        <v>74</v>
      </c>
      <c r="AD129" s="26">
        <f>X129/W129</f>
        <v>0.2783109404990403</v>
      </c>
      <c r="AE129" s="14">
        <v>19</v>
      </c>
    </row>
    <row r="130" spans="1:31" ht="12.75">
      <c r="A130" s="18"/>
      <c r="B130" s="14"/>
      <c r="C130" s="20"/>
      <c r="D130" s="20"/>
      <c r="E130" s="14"/>
      <c r="F130" s="14"/>
      <c r="G130" s="36"/>
      <c r="H130" s="14"/>
      <c r="I130" s="14"/>
      <c r="J130" s="14"/>
      <c r="K130" s="14"/>
      <c r="L130" s="14"/>
      <c r="M130" s="14"/>
      <c r="N130" s="26"/>
      <c r="O130" s="14"/>
      <c r="Q130" s="18" t="s">
        <v>202</v>
      </c>
      <c r="R130" s="14">
        <v>54</v>
      </c>
      <c r="S130" s="20" t="s">
        <v>25</v>
      </c>
      <c r="T130" s="20">
        <v>28</v>
      </c>
      <c r="U130" s="14" t="s">
        <v>35</v>
      </c>
      <c r="W130" s="14">
        <v>416</v>
      </c>
      <c r="X130" s="14">
        <v>124</v>
      </c>
      <c r="Y130" s="14">
        <v>27</v>
      </c>
      <c r="Z130" s="14">
        <v>1</v>
      </c>
      <c r="AA130" s="14">
        <v>70</v>
      </c>
      <c r="AB130" s="14">
        <v>14</v>
      </c>
      <c r="AC130" s="14">
        <v>70</v>
      </c>
      <c r="AD130" s="26">
        <f>X130/W130</f>
        <v>0.2980769230769231</v>
      </c>
      <c r="AE130" s="14">
        <v>12</v>
      </c>
    </row>
    <row r="131" spans="1:31" ht="12.75">
      <c r="A131" s="18"/>
      <c r="B131" s="14"/>
      <c r="C131" s="20"/>
      <c r="D131" s="20"/>
      <c r="E131" s="14"/>
      <c r="F131" s="14"/>
      <c r="G131" s="36"/>
      <c r="H131" s="14"/>
      <c r="I131" s="14"/>
      <c r="J131" s="14"/>
      <c r="K131" s="14"/>
      <c r="L131" s="14"/>
      <c r="M131" s="14"/>
      <c r="N131" s="25"/>
      <c r="O131" s="14"/>
      <c r="Q131" s="18" t="s">
        <v>202</v>
      </c>
      <c r="R131" s="14">
        <v>38</v>
      </c>
      <c r="S131" s="20" t="s">
        <v>25</v>
      </c>
      <c r="T131" s="20">
        <v>28</v>
      </c>
      <c r="U131" s="14" t="s">
        <v>35</v>
      </c>
      <c r="W131" s="14">
        <v>515</v>
      </c>
      <c r="X131" s="14">
        <v>142</v>
      </c>
      <c r="Y131" s="14">
        <v>26</v>
      </c>
      <c r="Z131" s="14">
        <v>2</v>
      </c>
      <c r="AA131" s="14">
        <v>81</v>
      </c>
      <c r="AB131" s="14">
        <v>23</v>
      </c>
      <c r="AC131" s="14">
        <v>86</v>
      </c>
      <c r="AD131" s="25">
        <v>0.27572815534</v>
      </c>
      <c r="AE131" s="14">
        <v>10</v>
      </c>
    </row>
    <row r="132" spans="1:31" ht="12.75">
      <c r="A132" s="18"/>
      <c r="B132" s="19"/>
      <c r="C132" s="20"/>
      <c r="D132" s="20"/>
      <c r="E132" s="111"/>
      <c r="F132" s="14"/>
      <c r="G132" s="14"/>
      <c r="H132" s="14"/>
      <c r="I132" s="14"/>
      <c r="J132" s="14"/>
      <c r="K132" s="14"/>
      <c r="L132" s="14"/>
      <c r="M132" s="14"/>
      <c r="N132" s="25"/>
      <c r="O132" s="14"/>
      <c r="Q132" s="18" t="s">
        <v>201</v>
      </c>
      <c r="R132" s="14">
        <v>47</v>
      </c>
      <c r="S132" s="20" t="s">
        <v>17</v>
      </c>
      <c r="T132" s="20">
        <v>28.2</v>
      </c>
      <c r="U132" s="14" t="s">
        <v>35</v>
      </c>
      <c r="W132" s="14" t="s">
        <v>90</v>
      </c>
      <c r="X132" s="14" t="s">
        <v>90</v>
      </c>
      <c r="Y132" s="14" t="s">
        <v>90</v>
      </c>
      <c r="Z132" s="14" t="s">
        <v>90</v>
      </c>
      <c r="AA132" s="14">
        <v>74</v>
      </c>
      <c r="AB132" s="14">
        <v>27</v>
      </c>
      <c r="AC132" s="14">
        <v>77</v>
      </c>
      <c r="AD132" s="25">
        <v>0.268</v>
      </c>
      <c r="AE132" s="14">
        <v>2</v>
      </c>
    </row>
    <row r="133" spans="1:31" ht="12.75">
      <c r="A133" s="18"/>
      <c r="B133" s="19"/>
      <c r="C133" s="20"/>
      <c r="D133" s="20"/>
      <c r="E133" s="111"/>
      <c r="F133" s="14"/>
      <c r="G133" s="14"/>
      <c r="H133" s="36"/>
      <c r="I133" s="36"/>
      <c r="J133" s="36"/>
      <c r="K133" s="14"/>
      <c r="L133" s="14"/>
      <c r="M133" s="14"/>
      <c r="N133" s="25"/>
      <c r="O133" s="14"/>
      <c r="Q133" s="18" t="s">
        <v>201</v>
      </c>
      <c r="R133" s="14" t="s">
        <v>90</v>
      </c>
      <c r="S133" s="20" t="s">
        <v>17</v>
      </c>
      <c r="T133" s="20">
        <v>28.2</v>
      </c>
      <c r="U133" s="14" t="s">
        <v>35</v>
      </c>
      <c r="W133" s="14">
        <v>507</v>
      </c>
      <c r="X133" s="14">
        <v>144</v>
      </c>
      <c r="Y133" s="14">
        <v>34</v>
      </c>
      <c r="Z133" s="14">
        <v>1</v>
      </c>
      <c r="AA133" s="14">
        <v>78</v>
      </c>
      <c r="AB133" s="14">
        <v>26</v>
      </c>
      <c r="AC133" s="14">
        <v>82</v>
      </c>
      <c r="AD133" s="26">
        <f>X133/W133</f>
        <v>0.28402366863905326</v>
      </c>
      <c r="AE133" s="14">
        <v>2</v>
      </c>
    </row>
    <row r="134" spans="1:31" ht="12.75">
      <c r="A134" s="18"/>
      <c r="B134" s="19"/>
      <c r="C134" s="20"/>
      <c r="D134" s="20"/>
      <c r="E134" s="111"/>
      <c r="F134" s="14"/>
      <c r="G134" s="14"/>
      <c r="H134" s="36"/>
      <c r="I134" s="36"/>
      <c r="J134" s="36"/>
      <c r="K134" s="14"/>
      <c r="L134" s="14"/>
      <c r="M134" s="14"/>
      <c r="N134" s="25"/>
      <c r="O134" s="14"/>
      <c r="Q134" s="18" t="s">
        <v>201</v>
      </c>
      <c r="R134" s="14">
        <v>51</v>
      </c>
      <c r="S134" s="20" t="s">
        <v>17</v>
      </c>
      <c r="T134" s="20">
        <v>28.2</v>
      </c>
      <c r="U134" s="14" t="s">
        <v>35</v>
      </c>
      <c r="W134" s="14">
        <v>508</v>
      </c>
      <c r="X134" s="14">
        <v>134</v>
      </c>
      <c r="Y134" s="14">
        <v>31</v>
      </c>
      <c r="Z134" s="14">
        <v>2</v>
      </c>
      <c r="AA134" s="14">
        <v>67</v>
      </c>
      <c r="AB134" s="14">
        <v>24</v>
      </c>
      <c r="AC134" s="14">
        <v>79</v>
      </c>
      <c r="AD134" s="26">
        <f>X134/W134</f>
        <v>0.2637795275590551</v>
      </c>
      <c r="AE134" s="14">
        <v>3</v>
      </c>
    </row>
    <row r="135" spans="1:31" ht="12.75">
      <c r="A135" s="18"/>
      <c r="B135" s="19"/>
      <c r="C135" s="20"/>
      <c r="D135" s="20"/>
      <c r="E135" s="111"/>
      <c r="F135" s="14"/>
      <c r="G135" s="14"/>
      <c r="H135" s="36"/>
      <c r="I135" s="36"/>
      <c r="J135" s="36"/>
      <c r="K135" s="14"/>
      <c r="L135" s="14"/>
      <c r="M135" s="14"/>
      <c r="N135" s="25"/>
      <c r="O135" s="14"/>
      <c r="Q135" s="18" t="s">
        <v>201</v>
      </c>
      <c r="R135" s="14">
        <v>60</v>
      </c>
      <c r="S135" s="20" t="s">
        <v>17</v>
      </c>
      <c r="T135" s="20">
        <v>28.2</v>
      </c>
      <c r="U135" s="14" t="s">
        <v>35</v>
      </c>
      <c r="W135" s="14">
        <v>496</v>
      </c>
      <c r="X135" s="14">
        <v>137</v>
      </c>
      <c r="Y135" s="14">
        <v>30</v>
      </c>
      <c r="Z135" s="14">
        <v>3</v>
      </c>
      <c r="AA135" s="14">
        <v>70</v>
      </c>
      <c r="AB135" s="14">
        <v>26</v>
      </c>
      <c r="AC135" s="14">
        <v>68</v>
      </c>
      <c r="AD135" s="25">
        <v>0.276209677419</v>
      </c>
      <c r="AE135" s="14">
        <v>3</v>
      </c>
    </row>
    <row r="136" spans="1:31" ht="12.75">
      <c r="A136" s="18"/>
      <c r="B136" s="14"/>
      <c r="C136" s="20"/>
      <c r="D136" s="20"/>
      <c r="E136" s="14"/>
      <c r="F136" s="14"/>
      <c r="G136" s="14"/>
      <c r="H136" s="14"/>
      <c r="I136" s="14"/>
      <c r="J136" s="14"/>
      <c r="K136" s="14"/>
      <c r="L136" s="14"/>
      <c r="M136" s="14"/>
      <c r="N136" s="25"/>
      <c r="O136" s="14"/>
      <c r="Q136" s="18" t="s">
        <v>207</v>
      </c>
      <c r="R136" s="14">
        <v>57</v>
      </c>
      <c r="S136" s="20" t="s">
        <v>25</v>
      </c>
      <c r="T136" s="20">
        <v>30.4</v>
      </c>
      <c r="U136" s="14" t="s">
        <v>35</v>
      </c>
      <c r="V136" s="14"/>
      <c r="W136" s="14" t="s">
        <v>90</v>
      </c>
      <c r="X136" s="14" t="s">
        <v>90</v>
      </c>
      <c r="Y136" s="14" t="s">
        <v>90</v>
      </c>
      <c r="Z136" s="14" t="s">
        <v>90</v>
      </c>
      <c r="AA136" s="14">
        <v>77</v>
      </c>
      <c r="AB136" s="14">
        <v>15</v>
      </c>
      <c r="AC136" s="14">
        <v>73</v>
      </c>
      <c r="AD136" s="25">
        <v>0.286</v>
      </c>
      <c r="AE136" s="14">
        <v>6</v>
      </c>
    </row>
    <row r="137" spans="1:31" ht="12.75">
      <c r="A137" s="18"/>
      <c r="B137" s="14"/>
      <c r="C137" s="20"/>
      <c r="D137" s="20"/>
      <c r="E137" s="14"/>
      <c r="F137" s="14"/>
      <c r="G137" s="36"/>
      <c r="H137" s="14"/>
      <c r="I137" s="14"/>
      <c r="J137" s="14"/>
      <c r="K137" s="14"/>
      <c r="L137" s="14"/>
      <c r="M137" s="14"/>
      <c r="N137" s="26"/>
      <c r="O137" s="14"/>
      <c r="Q137" s="18" t="s">
        <v>207</v>
      </c>
      <c r="R137" s="14" t="s">
        <v>90</v>
      </c>
      <c r="S137" s="20" t="s">
        <v>25</v>
      </c>
      <c r="T137" s="20">
        <v>30.4</v>
      </c>
      <c r="U137" s="14" t="s">
        <v>35</v>
      </c>
      <c r="W137" s="36">
        <v>537</v>
      </c>
      <c r="X137" s="36">
        <v>156</v>
      </c>
      <c r="Y137" s="36">
        <v>30</v>
      </c>
      <c r="Z137" s="36">
        <v>4</v>
      </c>
      <c r="AA137" s="36">
        <v>72</v>
      </c>
      <c r="AB137" s="36">
        <v>12</v>
      </c>
      <c r="AC137" s="36">
        <v>51</v>
      </c>
      <c r="AD137" s="26">
        <f>X137/W137</f>
        <v>0.2905027932960894</v>
      </c>
      <c r="AE137" s="36">
        <v>7</v>
      </c>
    </row>
    <row r="138" spans="1:31" ht="12.75">
      <c r="A138" s="18"/>
      <c r="B138" s="14"/>
      <c r="C138" s="20"/>
      <c r="D138" s="20"/>
      <c r="E138" s="14"/>
      <c r="F138" s="14"/>
      <c r="G138" s="36"/>
      <c r="H138" s="14"/>
      <c r="I138" s="14"/>
      <c r="J138" s="14"/>
      <c r="K138" s="14"/>
      <c r="L138" s="14"/>
      <c r="M138" s="14"/>
      <c r="N138" s="26"/>
      <c r="O138" s="14"/>
      <c r="Q138" s="18" t="s">
        <v>207</v>
      </c>
      <c r="R138" s="14">
        <v>33</v>
      </c>
      <c r="S138" s="20" t="s">
        <v>25</v>
      </c>
      <c r="T138" s="20">
        <v>30.4</v>
      </c>
      <c r="U138" s="14" t="s">
        <v>35</v>
      </c>
      <c r="W138" s="36">
        <v>590</v>
      </c>
      <c r="X138" s="36">
        <v>174</v>
      </c>
      <c r="Y138" s="36">
        <v>35</v>
      </c>
      <c r="Z138" s="36">
        <v>2</v>
      </c>
      <c r="AA138" s="36">
        <v>73</v>
      </c>
      <c r="AB138" s="36">
        <v>14</v>
      </c>
      <c r="AC138" s="36">
        <v>78</v>
      </c>
      <c r="AD138" s="26">
        <f>X138/W138</f>
        <v>0.29491525423728815</v>
      </c>
      <c r="AE138" s="36">
        <v>6</v>
      </c>
    </row>
    <row r="139" spans="1:31" ht="12.75">
      <c r="A139" s="18"/>
      <c r="B139" s="14"/>
      <c r="C139" s="20"/>
      <c r="D139" s="20"/>
      <c r="E139" s="14"/>
      <c r="F139" s="14"/>
      <c r="G139" s="36"/>
      <c r="H139" s="14"/>
      <c r="I139" s="14"/>
      <c r="J139" s="14"/>
      <c r="K139" s="14"/>
      <c r="L139" s="14"/>
      <c r="M139" s="14"/>
      <c r="N139" s="25"/>
      <c r="O139" s="14"/>
      <c r="Q139" s="18" t="s">
        <v>207</v>
      </c>
      <c r="R139" s="14">
        <v>68</v>
      </c>
      <c r="S139" s="20" t="s">
        <v>25</v>
      </c>
      <c r="T139" s="20">
        <v>30.4</v>
      </c>
      <c r="U139" s="14" t="s">
        <v>35</v>
      </c>
      <c r="W139" s="36">
        <v>538</v>
      </c>
      <c r="X139" s="36">
        <v>150</v>
      </c>
      <c r="Y139" s="36">
        <v>30</v>
      </c>
      <c r="Z139" s="36">
        <v>1</v>
      </c>
      <c r="AA139" s="36">
        <v>65</v>
      </c>
      <c r="AB139" s="36">
        <v>13</v>
      </c>
      <c r="AC139" s="36">
        <v>78</v>
      </c>
      <c r="AD139" s="43">
        <v>0.27881040892193</v>
      </c>
      <c r="AE139" s="36">
        <v>5</v>
      </c>
    </row>
    <row r="140" spans="1:31" ht="12.75">
      <c r="A140" s="18"/>
      <c r="B140" s="14"/>
      <c r="C140" s="20"/>
      <c r="D140" s="20"/>
      <c r="E140" s="14"/>
      <c r="G140" s="14"/>
      <c r="H140" s="14"/>
      <c r="I140" s="14"/>
      <c r="J140" s="14"/>
      <c r="K140" s="14"/>
      <c r="L140" s="14"/>
      <c r="M140" s="14"/>
      <c r="N140" s="25"/>
      <c r="O140" s="14"/>
      <c r="Q140" s="18" t="s">
        <v>186</v>
      </c>
      <c r="R140" s="14">
        <v>30</v>
      </c>
      <c r="S140" s="20" t="s">
        <v>34</v>
      </c>
      <c r="T140" s="20">
        <v>22.2</v>
      </c>
      <c r="U140" s="14" t="s">
        <v>35</v>
      </c>
      <c r="V140" s="14"/>
      <c r="W140" s="14" t="s">
        <v>90</v>
      </c>
      <c r="X140" s="14" t="s">
        <v>90</v>
      </c>
      <c r="Y140" s="14" t="s">
        <v>90</v>
      </c>
      <c r="Z140" s="14" t="s">
        <v>90</v>
      </c>
      <c r="AA140" s="14">
        <v>75</v>
      </c>
      <c r="AB140" s="14">
        <v>21</v>
      </c>
      <c r="AC140" s="14">
        <v>80</v>
      </c>
      <c r="AD140" s="25">
        <v>0.291</v>
      </c>
      <c r="AE140" s="14">
        <v>14</v>
      </c>
    </row>
    <row r="141" spans="1:31" ht="12.75">
      <c r="A141" s="18"/>
      <c r="B141" s="14"/>
      <c r="C141" s="20"/>
      <c r="D141" s="20"/>
      <c r="E141" s="14"/>
      <c r="G141" s="14"/>
      <c r="H141" s="14"/>
      <c r="I141" s="14"/>
      <c r="J141" s="14"/>
      <c r="K141" s="14"/>
      <c r="L141" s="14"/>
      <c r="M141" s="14"/>
      <c r="N141" s="26"/>
      <c r="O141" s="14"/>
      <c r="Q141" s="18" t="s">
        <v>186</v>
      </c>
      <c r="R141" s="14">
        <v>96</v>
      </c>
      <c r="S141" s="20" t="s">
        <v>34</v>
      </c>
      <c r="T141" s="20">
        <v>22.2</v>
      </c>
      <c r="U141" s="14" t="s">
        <v>35</v>
      </c>
      <c r="V141" s="14"/>
      <c r="W141" s="36">
        <v>387</v>
      </c>
      <c r="X141" s="14">
        <v>103</v>
      </c>
      <c r="Y141" s="14">
        <v>18</v>
      </c>
      <c r="Z141" s="14">
        <v>1</v>
      </c>
      <c r="AA141" s="14">
        <v>68</v>
      </c>
      <c r="AB141" s="14">
        <v>15</v>
      </c>
      <c r="AC141" s="14">
        <v>58</v>
      </c>
      <c r="AD141" s="26">
        <f>X141/W141</f>
        <v>0.2661498708010336</v>
      </c>
      <c r="AE141" s="14">
        <v>15</v>
      </c>
    </row>
    <row r="142" spans="1:31" ht="12.75">
      <c r="A142" s="18"/>
      <c r="B142" s="14"/>
      <c r="C142" s="20"/>
      <c r="D142" s="20"/>
      <c r="E142" s="14"/>
      <c r="G142" s="14"/>
      <c r="H142" s="14"/>
      <c r="I142" s="14"/>
      <c r="J142" s="14"/>
      <c r="K142" s="14"/>
      <c r="L142" s="14"/>
      <c r="M142" s="14"/>
      <c r="N142" s="26"/>
      <c r="O142" s="14"/>
      <c r="Q142" s="18" t="s">
        <v>186</v>
      </c>
      <c r="R142" s="14">
        <v>33</v>
      </c>
      <c r="S142" s="20" t="s">
        <v>34</v>
      </c>
      <c r="T142" s="20">
        <v>22.2</v>
      </c>
      <c r="U142" s="14" t="s">
        <v>35</v>
      </c>
      <c r="V142" s="14"/>
      <c r="W142" s="36">
        <v>539</v>
      </c>
      <c r="X142" s="14">
        <v>143</v>
      </c>
      <c r="Y142" s="14">
        <v>29</v>
      </c>
      <c r="Z142" s="14">
        <v>2</v>
      </c>
      <c r="AA142" s="14">
        <v>91</v>
      </c>
      <c r="AB142" s="14">
        <v>25</v>
      </c>
      <c r="AC142" s="14">
        <v>77</v>
      </c>
      <c r="AD142" s="25">
        <v>0.265306122449</v>
      </c>
      <c r="AE142" s="14">
        <v>20</v>
      </c>
    </row>
    <row r="143" spans="1:31" ht="12.75">
      <c r="A143" s="18"/>
      <c r="B143" s="14"/>
      <c r="C143" s="20"/>
      <c r="D143" s="20"/>
      <c r="E143" s="14"/>
      <c r="G143" s="14"/>
      <c r="H143" s="14"/>
      <c r="I143" s="14"/>
      <c r="J143" s="14"/>
      <c r="K143" s="14"/>
      <c r="L143" s="14"/>
      <c r="M143" s="14"/>
      <c r="N143" s="25"/>
      <c r="O143" s="14"/>
      <c r="Q143" s="18" t="s">
        <v>185</v>
      </c>
      <c r="R143" s="14">
        <v>29</v>
      </c>
      <c r="S143" s="20" t="s">
        <v>27</v>
      </c>
      <c r="T143" s="20">
        <v>22.2</v>
      </c>
      <c r="U143" s="14" t="s">
        <v>35</v>
      </c>
      <c r="V143" s="14"/>
      <c r="W143" s="14" t="s">
        <v>90</v>
      </c>
      <c r="X143" s="14" t="s">
        <v>90</v>
      </c>
      <c r="Y143" s="14" t="s">
        <v>90</v>
      </c>
      <c r="Z143" s="14" t="s">
        <v>90</v>
      </c>
      <c r="AA143" s="14">
        <v>78</v>
      </c>
      <c r="AB143" s="14">
        <v>26</v>
      </c>
      <c r="AC143" s="14">
        <v>90</v>
      </c>
      <c r="AD143" s="25">
        <v>0.284</v>
      </c>
      <c r="AE143" s="14">
        <v>7</v>
      </c>
    </row>
    <row r="144" spans="1:31" ht="12.75">
      <c r="A144" s="18"/>
      <c r="B144" s="14"/>
      <c r="C144" s="20"/>
      <c r="D144" s="20"/>
      <c r="E144" s="14"/>
      <c r="F144" s="14"/>
      <c r="G144" s="14"/>
      <c r="H144" s="14"/>
      <c r="I144" s="14"/>
      <c r="J144" s="14"/>
      <c r="K144" s="14"/>
      <c r="L144" s="14"/>
      <c r="M144" s="14"/>
      <c r="N144" s="25"/>
      <c r="O144" s="14"/>
      <c r="Q144" s="18" t="s">
        <v>185</v>
      </c>
      <c r="R144" s="14" t="s">
        <v>90</v>
      </c>
      <c r="S144" s="20" t="s">
        <v>27</v>
      </c>
      <c r="T144" s="20">
        <v>22.2</v>
      </c>
      <c r="U144" s="14" t="s">
        <v>35</v>
      </c>
      <c r="V144" s="14"/>
      <c r="W144" s="36">
        <v>46</v>
      </c>
      <c r="X144" s="14">
        <v>11</v>
      </c>
      <c r="Y144" s="14">
        <v>2</v>
      </c>
      <c r="Z144" s="14">
        <v>0</v>
      </c>
      <c r="AA144" s="14">
        <v>7</v>
      </c>
      <c r="AB144" s="14">
        <v>2</v>
      </c>
      <c r="AC144" s="14">
        <v>6</v>
      </c>
      <c r="AD144" s="26">
        <f>X144/W144</f>
        <v>0.2391304347826087</v>
      </c>
      <c r="AE144" s="14">
        <v>0</v>
      </c>
    </row>
    <row r="145" spans="1:31" ht="12.75">
      <c r="A145" s="18"/>
      <c r="B145" s="14"/>
      <c r="C145" s="20"/>
      <c r="D145" s="20"/>
      <c r="E145" s="14"/>
      <c r="F145" s="14"/>
      <c r="G145" s="36"/>
      <c r="H145" s="14"/>
      <c r="I145" s="14"/>
      <c r="J145" s="14"/>
      <c r="K145" s="14"/>
      <c r="L145" s="14"/>
      <c r="M145" s="14"/>
      <c r="N145" s="26"/>
      <c r="O145" s="14"/>
      <c r="Q145" s="18" t="s">
        <v>185</v>
      </c>
      <c r="R145" s="14">
        <v>75</v>
      </c>
      <c r="S145" s="20" t="s">
        <v>27</v>
      </c>
      <c r="T145" s="20">
        <v>22.2</v>
      </c>
      <c r="U145" s="14" t="s">
        <v>35</v>
      </c>
      <c r="V145" s="14"/>
      <c r="W145" s="36">
        <v>496</v>
      </c>
      <c r="X145" s="14">
        <v>136</v>
      </c>
      <c r="Y145" s="14">
        <v>32</v>
      </c>
      <c r="Z145" s="14">
        <v>2</v>
      </c>
      <c r="AA145" s="14">
        <v>73</v>
      </c>
      <c r="AB145" s="14">
        <v>21</v>
      </c>
      <c r="AC145" s="14">
        <v>78</v>
      </c>
      <c r="AD145" s="26">
        <f>X145/W145</f>
        <v>0.27419354838709675</v>
      </c>
      <c r="AE145" s="14">
        <v>10</v>
      </c>
    </row>
    <row r="146" spans="1:31" ht="12.75">
      <c r="A146" s="18"/>
      <c r="B146" s="14"/>
      <c r="C146" s="20"/>
      <c r="D146" s="20"/>
      <c r="E146" s="14"/>
      <c r="F146" s="14"/>
      <c r="G146" s="14"/>
      <c r="H146" s="14"/>
      <c r="I146" s="14"/>
      <c r="J146" s="14"/>
      <c r="K146" s="14"/>
      <c r="L146" s="14"/>
      <c r="M146" s="14"/>
      <c r="N146" s="25"/>
      <c r="O146" s="14"/>
      <c r="Q146" s="18" t="s">
        <v>185</v>
      </c>
      <c r="R146" s="14">
        <v>57</v>
      </c>
      <c r="S146" s="20" t="s">
        <v>27</v>
      </c>
      <c r="T146" s="20">
        <v>22.2</v>
      </c>
      <c r="U146" s="14" t="s">
        <v>35</v>
      </c>
      <c r="V146" s="14"/>
      <c r="W146" s="36">
        <v>472</v>
      </c>
      <c r="X146" s="14">
        <v>128</v>
      </c>
      <c r="Y146" s="14">
        <v>34</v>
      </c>
      <c r="Z146" s="14">
        <v>2</v>
      </c>
      <c r="AA146" s="14">
        <v>70</v>
      </c>
      <c r="AB146" s="14">
        <v>24</v>
      </c>
      <c r="AC146" s="14">
        <v>76</v>
      </c>
      <c r="AD146" s="25">
        <v>0.271186440678</v>
      </c>
      <c r="AE146" s="14">
        <v>7</v>
      </c>
    </row>
    <row r="147" spans="1:31" ht="12.75">
      <c r="A147" s="18"/>
      <c r="B147" s="14"/>
      <c r="C147" s="20"/>
      <c r="D147" s="20"/>
      <c r="E147" s="14"/>
      <c r="G147" s="14"/>
      <c r="H147" s="14"/>
      <c r="I147" s="14"/>
      <c r="J147" s="14"/>
      <c r="K147" s="14"/>
      <c r="L147" s="14"/>
      <c r="M147" s="14"/>
      <c r="N147" s="25"/>
      <c r="O147" s="14"/>
      <c r="Q147" s="18" t="s">
        <v>196</v>
      </c>
      <c r="R147" s="14">
        <v>42</v>
      </c>
      <c r="S147" s="20" t="s">
        <v>75</v>
      </c>
      <c r="T147" s="20">
        <v>29.3</v>
      </c>
      <c r="U147" s="14" t="s">
        <v>35</v>
      </c>
      <c r="W147" s="14" t="s">
        <v>90</v>
      </c>
      <c r="X147" s="14" t="s">
        <v>90</v>
      </c>
      <c r="Y147" s="14" t="s">
        <v>90</v>
      </c>
      <c r="Z147" s="14" t="s">
        <v>90</v>
      </c>
      <c r="AA147" s="14">
        <v>69</v>
      </c>
      <c r="AB147" s="14">
        <v>28</v>
      </c>
      <c r="AC147" s="14">
        <v>81</v>
      </c>
      <c r="AD147" s="25">
        <v>0.27</v>
      </c>
      <c r="AE147" s="14">
        <v>5</v>
      </c>
    </row>
    <row r="148" spans="1:31" ht="12.75">
      <c r="A148" s="18"/>
      <c r="B148" s="14"/>
      <c r="C148" s="20"/>
      <c r="D148" s="20"/>
      <c r="E148" s="14"/>
      <c r="G148" s="14"/>
      <c r="H148" s="14"/>
      <c r="I148" s="14"/>
      <c r="J148" s="14"/>
      <c r="K148" s="14"/>
      <c r="L148" s="14"/>
      <c r="M148" s="14"/>
      <c r="N148" s="26"/>
      <c r="O148" s="14"/>
      <c r="Q148" s="18" t="s">
        <v>196</v>
      </c>
      <c r="R148" s="14" t="s">
        <v>90</v>
      </c>
      <c r="S148" s="20" t="s">
        <v>75</v>
      </c>
      <c r="T148" s="20">
        <v>29.3</v>
      </c>
      <c r="U148" s="14" t="s">
        <v>35</v>
      </c>
      <c r="W148" s="14">
        <v>360</v>
      </c>
      <c r="X148" s="14">
        <v>102</v>
      </c>
      <c r="Y148" s="14">
        <v>24</v>
      </c>
      <c r="Z148" s="14">
        <v>3</v>
      </c>
      <c r="AA148" s="14">
        <v>56</v>
      </c>
      <c r="AB148" s="14">
        <v>15</v>
      </c>
      <c r="AC148" s="14">
        <v>64</v>
      </c>
      <c r="AD148" s="26">
        <f>X148/W148</f>
        <v>0.2833333333333333</v>
      </c>
      <c r="AE148" s="14">
        <v>3</v>
      </c>
    </row>
    <row r="149" spans="1:31" ht="12.75">
      <c r="A149" s="18"/>
      <c r="B149" s="14"/>
      <c r="C149" s="20"/>
      <c r="D149" s="20"/>
      <c r="E149" s="14"/>
      <c r="G149" s="14"/>
      <c r="H149" s="14"/>
      <c r="I149" s="14"/>
      <c r="J149" s="14"/>
      <c r="K149" s="14"/>
      <c r="L149" s="14"/>
      <c r="M149" s="14"/>
      <c r="N149" s="26"/>
      <c r="O149" s="14"/>
      <c r="Q149" s="18" t="s">
        <v>196</v>
      </c>
      <c r="R149" s="14">
        <v>91</v>
      </c>
      <c r="S149" s="20" t="s">
        <v>75</v>
      </c>
      <c r="T149" s="20">
        <v>29.3</v>
      </c>
      <c r="U149" s="14" t="s">
        <v>35</v>
      </c>
      <c r="W149" s="14">
        <v>433</v>
      </c>
      <c r="X149" s="14">
        <v>118</v>
      </c>
      <c r="Y149" s="14">
        <v>29</v>
      </c>
      <c r="Z149" s="14">
        <v>3</v>
      </c>
      <c r="AA149" s="14">
        <v>55</v>
      </c>
      <c r="AB149" s="14">
        <v>20</v>
      </c>
      <c r="AC149" s="14">
        <v>71</v>
      </c>
      <c r="AD149" s="26">
        <f>X149/W149</f>
        <v>0.27251732101616627</v>
      </c>
      <c r="AE149" s="14">
        <v>4</v>
      </c>
    </row>
    <row r="150" spans="1:31" ht="12.75">
      <c r="A150" s="18"/>
      <c r="B150" s="14"/>
      <c r="C150" s="20"/>
      <c r="D150" s="20"/>
      <c r="E150" s="14"/>
      <c r="G150" s="14"/>
      <c r="H150" s="14"/>
      <c r="I150" s="14"/>
      <c r="J150" s="14"/>
      <c r="K150" s="14"/>
      <c r="L150" s="14"/>
      <c r="M150" s="14"/>
      <c r="N150" s="25"/>
      <c r="O150" s="14"/>
      <c r="Q150" s="18" t="s">
        <v>196</v>
      </c>
      <c r="R150" s="14">
        <v>29</v>
      </c>
      <c r="S150" s="20" t="s">
        <v>75</v>
      </c>
      <c r="T150" s="20">
        <v>29.3</v>
      </c>
      <c r="U150" s="14" t="s">
        <v>35</v>
      </c>
      <c r="W150" s="14">
        <v>558</v>
      </c>
      <c r="X150" s="14">
        <v>159</v>
      </c>
      <c r="Y150" s="14">
        <v>40</v>
      </c>
      <c r="Z150" s="14">
        <v>5</v>
      </c>
      <c r="AA150" s="14">
        <v>83</v>
      </c>
      <c r="AB150" s="14">
        <v>28</v>
      </c>
      <c r="AC150" s="14">
        <v>87</v>
      </c>
      <c r="AD150" s="25">
        <v>0.284946236559</v>
      </c>
      <c r="AE150" s="14">
        <v>6</v>
      </c>
    </row>
    <row r="151" spans="1:31" ht="12.75">
      <c r="A151" s="18"/>
      <c r="B151" s="14"/>
      <c r="C151" s="20"/>
      <c r="D151" s="20"/>
      <c r="E151" s="14"/>
      <c r="F151" s="14"/>
      <c r="G151" s="14"/>
      <c r="H151" s="14"/>
      <c r="I151" s="14"/>
      <c r="J151" s="14"/>
      <c r="K151" s="14"/>
      <c r="L151" s="14"/>
      <c r="M151" s="14"/>
      <c r="N151" s="25"/>
      <c r="O151" s="14"/>
      <c r="Q151" s="18" t="s">
        <v>204</v>
      </c>
      <c r="R151" s="14">
        <v>50</v>
      </c>
      <c r="S151" s="20" t="s">
        <v>37</v>
      </c>
      <c r="T151" s="20">
        <v>38.6</v>
      </c>
      <c r="U151" s="14" t="s">
        <v>35</v>
      </c>
      <c r="W151" s="14" t="s">
        <v>90</v>
      </c>
      <c r="X151" s="14" t="s">
        <v>90</v>
      </c>
      <c r="Y151" s="14" t="s">
        <v>90</v>
      </c>
      <c r="Z151" s="14" t="s">
        <v>90</v>
      </c>
      <c r="AA151" s="14">
        <v>85</v>
      </c>
      <c r="AB151" s="14">
        <v>22</v>
      </c>
      <c r="AC151" s="14">
        <v>73</v>
      </c>
      <c r="AD151" s="25">
        <v>0.27</v>
      </c>
      <c r="AE151" s="14">
        <v>2</v>
      </c>
    </row>
    <row r="152" spans="1:31" ht="12.75">
      <c r="A152" s="18"/>
      <c r="B152" s="14"/>
      <c r="C152" s="20"/>
      <c r="D152" s="20"/>
      <c r="E152" s="14"/>
      <c r="F152" s="14"/>
      <c r="G152" s="36"/>
      <c r="H152" s="14"/>
      <c r="I152" s="14"/>
      <c r="J152" s="14"/>
      <c r="K152" s="14"/>
      <c r="L152" s="14"/>
      <c r="M152" s="14"/>
      <c r="N152" s="26"/>
      <c r="O152" s="14"/>
      <c r="Q152" s="18" t="s">
        <v>204</v>
      </c>
      <c r="R152" s="14" t="s">
        <v>90</v>
      </c>
      <c r="S152" s="20" t="s">
        <v>37</v>
      </c>
      <c r="T152" s="20">
        <v>38.6</v>
      </c>
      <c r="U152" s="14" t="s">
        <v>35</v>
      </c>
      <c r="W152" s="36">
        <v>556</v>
      </c>
      <c r="X152" s="36">
        <v>164</v>
      </c>
      <c r="Y152" s="36">
        <v>39</v>
      </c>
      <c r="Z152" s="36">
        <v>4</v>
      </c>
      <c r="AA152" s="36">
        <v>90</v>
      </c>
      <c r="AB152" s="36">
        <v>25</v>
      </c>
      <c r="AC152" s="36">
        <v>100</v>
      </c>
      <c r="AD152" s="26">
        <f>X152/W152</f>
        <v>0.2949640287769784</v>
      </c>
      <c r="AE152" s="36">
        <v>4</v>
      </c>
    </row>
    <row r="153" spans="1:31" ht="12.75">
      <c r="A153" s="18"/>
      <c r="B153" s="14"/>
      <c r="C153" s="20"/>
      <c r="D153" s="20"/>
      <c r="E153" s="14"/>
      <c r="F153" s="14"/>
      <c r="G153" s="36"/>
      <c r="H153" s="14"/>
      <c r="I153" s="14"/>
      <c r="J153" s="14"/>
      <c r="K153" s="14"/>
      <c r="L153" s="14"/>
      <c r="M153" s="14"/>
      <c r="N153" s="26"/>
      <c r="O153" s="14"/>
      <c r="Q153" s="18" t="s">
        <v>204</v>
      </c>
      <c r="R153" s="14">
        <v>56</v>
      </c>
      <c r="S153" s="20" t="s">
        <v>37</v>
      </c>
      <c r="T153" s="20">
        <v>38.6</v>
      </c>
      <c r="U153" s="14" t="s">
        <v>35</v>
      </c>
      <c r="W153" s="36">
        <v>512</v>
      </c>
      <c r="X153" s="36">
        <v>129</v>
      </c>
      <c r="Y153" s="36">
        <v>32</v>
      </c>
      <c r="Z153" s="36">
        <v>2</v>
      </c>
      <c r="AA153" s="36">
        <v>69</v>
      </c>
      <c r="AB153" s="36">
        <v>17</v>
      </c>
      <c r="AC153" s="36">
        <v>69</v>
      </c>
      <c r="AD153" s="26">
        <f>X153/W153</f>
        <v>0.251953125</v>
      </c>
      <c r="AE153" s="36">
        <v>3</v>
      </c>
    </row>
    <row r="154" spans="1:31" ht="12.75">
      <c r="A154" s="18"/>
      <c r="B154" s="14"/>
      <c r="C154" s="20"/>
      <c r="D154" s="20"/>
      <c r="E154" s="14"/>
      <c r="F154" s="14"/>
      <c r="G154" s="36"/>
      <c r="H154" s="14"/>
      <c r="I154" s="14"/>
      <c r="J154" s="14"/>
      <c r="K154" s="14"/>
      <c r="L154" s="14"/>
      <c r="M154" s="14"/>
      <c r="N154" s="25"/>
      <c r="O154" s="14"/>
      <c r="Q154" s="18" t="s">
        <v>204</v>
      </c>
      <c r="R154" s="14">
        <v>56</v>
      </c>
      <c r="S154" s="20" t="s">
        <v>37</v>
      </c>
      <c r="T154" s="20">
        <v>38.6</v>
      </c>
      <c r="U154" s="14" t="s">
        <v>35</v>
      </c>
      <c r="W154" s="36">
        <v>554</v>
      </c>
      <c r="X154" s="36">
        <v>145</v>
      </c>
      <c r="Y154" s="36">
        <v>33</v>
      </c>
      <c r="Z154" s="36">
        <v>0</v>
      </c>
      <c r="AA154" s="36">
        <v>88</v>
      </c>
      <c r="AB154" s="36">
        <v>22</v>
      </c>
      <c r="AC154" s="36">
        <v>78</v>
      </c>
      <c r="AD154" s="43">
        <v>0.261732851986</v>
      </c>
      <c r="AE154" s="36">
        <v>2</v>
      </c>
    </row>
    <row r="155" spans="1:31" ht="12.75">
      <c r="A155" s="18"/>
      <c r="B155" s="14"/>
      <c r="C155" s="20"/>
      <c r="D155" s="20"/>
      <c r="E155" s="14"/>
      <c r="F155" s="14"/>
      <c r="G155" s="14"/>
      <c r="H155" s="14"/>
      <c r="I155" s="14"/>
      <c r="J155" s="14"/>
      <c r="K155" s="14"/>
      <c r="L155" s="14"/>
      <c r="M155" s="14"/>
      <c r="N155" s="25"/>
      <c r="O155" s="14"/>
      <c r="Q155" s="60" t="s">
        <v>209</v>
      </c>
      <c r="R155" s="14">
        <v>76</v>
      </c>
      <c r="S155" s="20" t="s">
        <v>11</v>
      </c>
      <c r="T155" s="20">
        <v>32.2</v>
      </c>
      <c r="U155" s="14" t="s">
        <v>35</v>
      </c>
      <c r="V155" s="14"/>
      <c r="W155" s="14" t="s">
        <v>90</v>
      </c>
      <c r="X155" s="14" t="s">
        <v>90</v>
      </c>
      <c r="Y155" s="14" t="s">
        <v>90</v>
      </c>
      <c r="Z155" s="14" t="s">
        <v>90</v>
      </c>
      <c r="AA155" s="14">
        <v>55</v>
      </c>
      <c r="AB155" s="14">
        <v>15</v>
      </c>
      <c r="AC155" s="14">
        <v>65</v>
      </c>
      <c r="AD155" s="25">
        <v>0.298</v>
      </c>
      <c r="AE155" s="14">
        <v>0</v>
      </c>
    </row>
    <row r="156" spans="1:31" ht="12.75">
      <c r="A156" s="18"/>
      <c r="B156" s="14"/>
      <c r="C156" s="20"/>
      <c r="D156" s="20"/>
      <c r="E156" s="14"/>
      <c r="F156" s="14"/>
      <c r="G156" s="36"/>
      <c r="H156" s="14"/>
      <c r="I156" s="14"/>
      <c r="J156" s="14"/>
      <c r="K156" s="14"/>
      <c r="L156" s="14"/>
      <c r="M156" s="14"/>
      <c r="N156" s="26"/>
      <c r="O156" s="14"/>
      <c r="Q156" s="60" t="s">
        <v>209</v>
      </c>
      <c r="R156" s="14" t="s">
        <v>90</v>
      </c>
      <c r="S156" s="20" t="s">
        <v>11</v>
      </c>
      <c r="T156" s="20">
        <v>32.2</v>
      </c>
      <c r="U156" s="14" t="s">
        <v>35</v>
      </c>
      <c r="V156" s="36"/>
      <c r="W156" s="51">
        <v>521</v>
      </c>
      <c r="X156" s="14">
        <v>160</v>
      </c>
      <c r="Y156" s="51">
        <v>32</v>
      </c>
      <c r="Z156" s="51">
        <v>0</v>
      </c>
      <c r="AA156" s="14">
        <v>75</v>
      </c>
      <c r="AB156" s="14">
        <v>21</v>
      </c>
      <c r="AC156" s="14">
        <v>88</v>
      </c>
      <c r="AD156" s="26">
        <f>X156/W156</f>
        <v>0.30710172744721687</v>
      </c>
      <c r="AE156" s="14">
        <v>1</v>
      </c>
    </row>
    <row r="157" spans="1:31" ht="12.75">
      <c r="A157" s="18"/>
      <c r="B157" s="14"/>
      <c r="C157" s="20"/>
      <c r="D157" s="20"/>
      <c r="E157" s="14"/>
      <c r="F157" s="14"/>
      <c r="G157" s="36"/>
      <c r="H157" s="14"/>
      <c r="I157" s="14"/>
      <c r="J157" s="14"/>
      <c r="K157" s="14"/>
      <c r="L157" s="14"/>
      <c r="M157" s="14"/>
      <c r="N157" s="26"/>
      <c r="O157" s="14"/>
      <c r="Q157" s="60" t="s">
        <v>209</v>
      </c>
      <c r="R157" s="14">
        <v>63</v>
      </c>
      <c r="S157" s="20" t="s">
        <v>11</v>
      </c>
      <c r="T157" s="20">
        <v>32.2</v>
      </c>
      <c r="U157" s="14" t="s">
        <v>35</v>
      </c>
      <c r="V157" s="36"/>
      <c r="W157" s="36">
        <v>412</v>
      </c>
      <c r="X157" s="36">
        <v>125</v>
      </c>
      <c r="Y157" s="36">
        <v>28</v>
      </c>
      <c r="Z157" s="36">
        <v>1</v>
      </c>
      <c r="AA157" s="36">
        <v>57</v>
      </c>
      <c r="AB157" s="36">
        <v>16</v>
      </c>
      <c r="AC157" s="36">
        <v>68</v>
      </c>
      <c r="AD157" s="26">
        <f>X157/W157</f>
        <v>0.30339805825242716</v>
      </c>
      <c r="AE157" s="14">
        <v>3</v>
      </c>
    </row>
    <row r="158" spans="1:31" ht="12.75">
      <c r="A158" s="18"/>
      <c r="B158" s="14"/>
      <c r="C158" s="20"/>
      <c r="D158" s="20"/>
      <c r="E158" s="14"/>
      <c r="F158" s="14"/>
      <c r="G158" s="36"/>
      <c r="H158" s="14"/>
      <c r="I158" s="14"/>
      <c r="J158" s="14"/>
      <c r="K158" s="14"/>
      <c r="L158" s="14"/>
      <c r="M158" s="14"/>
      <c r="N158" s="25"/>
      <c r="O158" s="14"/>
      <c r="Q158" s="60" t="s">
        <v>209</v>
      </c>
      <c r="R158" s="14">
        <v>34</v>
      </c>
      <c r="S158" s="20" t="s">
        <v>11</v>
      </c>
      <c r="T158" s="20">
        <v>32.2</v>
      </c>
      <c r="U158" s="14" t="s">
        <v>35</v>
      </c>
      <c r="V158" s="36"/>
      <c r="W158" s="36">
        <v>471</v>
      </c>
      <c r="X158" s="36">
        <v>147</v>
      </c>
      <c r="Y158" s="36">
        <v>25</v>
      </c>
      <c r="Z158" s="36">
        <v>1</v>
      </c>
      <c r="AA158" s="36">
        <v>82</v>
      </c>
      <c r="AB158" s="36">
        <v>21</v>
      </c>
      <c r="AC158" s="36">
        <v>78</v>
      </c>
      <c r="AD158" s="43">
        <v>0.312101910828</v>
      </c>
      <c r="AE158" s="36">
        <v>0</v>
      </c>
    </row>
    <row r="160" spans="1:31" ht="12.75">
      <c r="A160" s="18"/>
      <c r="W160" s="21">
        <f>SUM(W129:W131,W133,W134,W135,W137,W138,W139,W141,W142,W143,W145,W146,W148,W149,W150,W152,W153,W154,W156,W157,W158)/23</f>
        <v>473.8695652173913</v>
      </c>
      <c r="X160" s="21">
        <f>SUM(X129:X131,X133,X134,X135,X137,X138,X139,X141,X142,X143,X145,X146,X148,X149,X150,X152,X153,X154,X156,X157,X158)/23</f>
        <v>133.2608695652174</v>
      </c>
      <c r="Y160" s="21">
        <f>SUM(Y129:Y131,Y133,Y134,Y135,Y137,Y138,Y139,Y141,Y142,Y143,Y145,Y146,Y148,Y149,Y150,Y152,Y153,Y154,Y156,Y157,Y158)/23</f>
        <v>28.956521739130434</v>
      </c>
      <c r="Z160" s="21">
        <f>SUM(Z129:Z131,Z133,Z134,Z135,Z137,Z138,Z139,Z141,Z142,Z143,Z145,Z146,Z148,Z149,Z150,Z152,Z153,Z154,Z156,Z157,Z158)/23</f>
        <v>1.9130434782608696</v>
      </c>
      <c r="AA160" s="21">
        <f>SUM(AA128:AA158)/31</f>
        <v>71.12903225806451</v>
      </c>
      <c r="AB160" s="21">
        <f>SUM(AB128:AB158)/31</f>
        <v>19.903225806451612</v>
      </c>
      <c r="AC160" s="21">
        <f>SUM(AC128:AC158)/31</f>
        <v>73.16129032258064</v>
      </c>
      <c r="AD160" s="21">
        <f>X160/W160</f>
        <v>0.2812184604092119</v>
      </c>
      <c r="AE160" s="21">
        <f>SUM(AE128:AE158)/31</f>
        <v>6.225806451612903</v>
      </c>
    </row>
    <row r="161" spans="1:15" ht="12.75">
      <c r="A161" s="18"/>
      <c r="K161" s="14"/>
      <c r="L161" s="14"/>
      <c r="M161" s="14"/>
      <c r="N161" s="25"/>
      <c r="O161" s="1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21"/>
  <sheetViews>
    <sheetView workbookViewId="0" topLeftCell="A1">
      <pane ySplit="2" topLeftCell="BM3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17.00390625" style="0" customWidth="1"/>
    <col min="2" max="2" width="11.00390625" style="39" customWidth="1"/>
    <col min="3" max="3" width="9.140625" style="188" customWidth="1"/>
    <col min="4" max="5" width="9.140625" style="39" customWidth="1"/>
    <col min="6" max="6" width="9.140625" style="75" customWidth="1"/>
    <col min="7" max="7" width="9.140625" style="39" customWidth="1"/>
    <col min="8" max="8" width="9.140625" style="188" customWidth="1"/>
    <col min="9" max="10" width="9.140625" style="39" customWidth="1"/>
    <col min="11" max="11" width="9.140625" style="75" customWidth="1"/>
    <col min="12" max="12" width="9.140625" style="39" customWidth="1"/>
    <col min="13" max="13" width="9.140625" style="188" customWidth="1"/>
    <col min="14" max="15" width="9.140625" style="39" customWidth="1"/>
    <col min="16" max="16" width="9.140625" style="75" customWidth="1"/>
    <col min="17" max="17" width="9.140625" style="39" customWidth="1"/>
    <col min="18" max="18" width="9.140625" style="179" customWidth="1"/>
  </cols>
  <sheetData>
    <row r="1" spans="2:24" s="78" customFormat="1" ht="12.75">
      <c r="B1" s="182" t="s">
        <v>211</v>
      </c>
      <c r="C1" s="183"/>
      <c r="D1" s="183"/>
      <c r="E1" s="183"/>
      <c r="F1" s="83"/>
      <c r="G1" s="183"/>
      <c r="H1" s="182" t="s">
        <v>213</v>
      </c>
      <c r="I1" s="183"/>
      <c r="J1" s="183"/>
      <c r="K1" s="83"/>
      <c r="L1" s="183"/>
      <c r="M1" s="190" t="s">
        <v>212</v>
      </c>
      <c r="N1" s="183"/>
      <c r="O1" s="183"/>
      <c r="P1" s="83"/>
      <c r="Q1" s="183"/>
      <c r="R1" s="178" t="s">
        <v>232</v>
      </c>
      <c r="T1" s="78" t="s">
        <v>219</v>
      </c>
      <c r="U1" s="78" t="s">
        <v>217</v>
      </c>
      <c r="V1" s="78" t="s">
        <v>218</v>
      </c>
      <c r="W1" s="78" t="s">
        <v>221</v>
      </c>
      <c r="X1" s="78" t="s">
        <v>220</v>
      </c>
    </row>
    <row r="2" spans="1:24" ht="12.75">
      <c r="A2" s="168" t="s">
        <v>41</v>
      </c>
      <c r="B2" s="184" t="s">
        <v>52</v>
      </c>
      <c r="C2" s="185" t="s">
        <v>46</v>
      </c>
      <c r="D2" s="186" t="s">
        <v>47</v>
      </c>
      <c r="E2" s="186" t="s">
        <v>48</v>
      </c>
      <c r="F2" s="169" t="s">
        <v>49</v>
      </c>
      <c r="G2" s="189" t="s">
        <v>50</v>
      </c>
      <c r="H2" s="185" t="s">
        <v>46</v>
      </c>
      <c r="I2" s="186" t="s">
        <v>47</v>
      </c>
      <c r="J2" s="186" t="s">
        <v>48</v>
      </c>
      <c r="K2" s="169" t="s">
        <v>49</v>
      </c>
      <c r="L2" s="189" t="s">
        <v>50</v>
      </c>
      <c r="M2" s="185" t="s">
        <v>46</v>
      </c>
      <c r="N2" s="186" t="s">
        <v>47</v>
      </c>
      <c r="O2" s="186" t="s">
        <v>48</v>
      </c>
      <c r="P2" s="169" t="s">
        <v>49</v>
      </c>
      <c r="Q2" s="189" t="s">
        <v>50</v>
      </c>
      <c r="R2" s="178" t="s">
        <v>232</v>
      </c>
      <c r="T2">
        <v>0.25188155368170567</v>
      </c>
      <c r="U2">
        <v>0.814070523676099</v>
      </c>
      <c r="V2">
        <v>0.27760802939038737</v>
      </c>
      <c r="W2">
        <v>0.6659919361146847</v>
      </c>
      <c r="X2">
        <v>0.6968174204355109</v>
      </c>
    </row>
    <row r="3" spans="1:18" ht="12.75">
      <c r="A3" s="170" t="s">
        <v>0</v>
      </c>
      <c r="B3" s="167">
        <v>533.05</v>
      </c>
      <c r="C3" s="167">
        <v>76.85</v>
      </c>
      <c r="D3" s="167">
        <v>21.675</v>
      </c>
      <c r="E3" s="167">
        <v>87.6375</v>
      </c>
      <c r="F3" s="172">
        <v>0.30333481699726544</v>
      </c>
      <c r="G3" s="167">
        <v>0</v>
      </c>
      <c r="H3" s="187">
        <v>51.8625</v>
      </c>
      <c r="I3" s="187">
        <v>14.4109375</v>
      </c>
      <c r="J3" s="187">
        <v>58.84375</v>
      </c>
      <c r="K3" s="86">
        <v>0.2685514223164776</v>
      </c>
      <c r="L3" s="187">
        <v>1.4734375</v>
      </c>
      <c r="M3" s="187">
        <f>C3-H3</f>
        <v>24.987499999999997</v>
      </c>
      <c r="N3" s="187">
        <f>D3-I3</f>
        <v>7.264062500000001</v>
      </c>
      <c r="O3" s="187">
        <f>E3-J3</f>
        <v>28.793750000000003</v>
      </c>
      <c r="P3" s="86">
        <f>(F3-K3)*B3</f>
        <v>18.541288534593956</v>
      </c>
      <c r="Q3" s="187">
        <f>G3-L3</f>
        <v>-1.4734375</v>
      </c>
      <c r="R3" s="181">
        <f>(M3*$T$2)+(N3*$U$2)+(O3*$V$2)+(P3*$W$2)+(Q3*$X$2)</f>
        <v>31.522357413564286</v>
      </c>
    </row>
    <row r="4" spans="1:18" ht="12.75">
      <c r="A4" s="170" t="s">
        <v>3</v>
      </c>
      <c r="B4" s="167">
        <v>483.7333333333333</v>
      </c>
      <c r="C4" s="187">
        <v>68.7</v>
      </c>
      <c r="D4" s="187">
        <v>12.6375</v>
      </c>
      <c r="E4" s="187">
        <v>66.7</v>
      </c>
      <c r="F4" s="86">
        <v>0.3019692375203621</v>
      </c>
      <c r="G4" s="187">
        <v>11.325</v>
      </c>
      <c r="H4" s="187">
        <v>51.8625</v>
      </c>
      <c r="I4" s="187">
        <v>14.4109375</v>
      </c>
      <c r="J4" s="187">
        <v>58.84375</v>
      </c>
      <c r="K4" s="86">
        <v>0.2685514223164776</v>
      </c>
      <c r="L4" s="187">
        <v>1.4734375</v>
      </c>
      <c r="M4" s="187">
        <f aca="true" t="shared" si="0" ref="M4:M20">C4-H4</f>
        <v>16.837500000000006</v>
      </c>
      <c r="N4" s="187">
        <f aca="true" t="shared" si="1" ref="N4:N20">D4-I4</f>
        <v>-1.7734375</v>
      </c>
      <c r="O4" s="187">
        <f aca="true" t="shared" si="2" ref="O4:O20">E4-J4</f>
        <v>7.856250000000003</v>
      </c>
      <c r="P4" s="86">
        <f aca="true" t="shared" si="3" ref="P4:P20">(F4-K4)*B4</f>
        <v>16.165311141292385</v>
      </c>
      <c r="Q4" s="187">
        <f aca="true" t="shared" si="4" ref="Q4:Q20">G4-L4</f>
        <v>9.8515625</v>
      </c>
      <c r="R4" s="181">
        <f aca="true" t="shared" si="5" ref="R4:R20">(M4*$T$2)+(N4*$U$2)+(O4*$V$2)+(P4*$W$2)+(Q4*$X$2)</f>
        <v>22.609017780076933</v>
      </c>
    </row>
    <row r="5" spans="1:18" ht="12.75">
      <c r="A5" s="170" t="s">
        <v>7</v>
      </c>
      <c r="B5" s="167">
        <v>457.46666666666664</v>
      </c>
      <c r="C5" s="187">
        <v>65.0625</v>
      </c>
      <c r="D5" s="187">
        <v>20.25</v>
      </c>
      <c r="E5" s="187">
        <v>70.2125</v>
      </c>
      <c r="F5" s="86">
        <v>0.277261726286103</v>
      </c>
      <c r="G5" s="187">
        <v>2.7875</v>
      </c>
      <c r="H5" s="187">
        <v>51.8625</v>
      </c>
      <c r="I5" s="187">
        <v>14.4109375</v>
      </c>
      <c r="J5" s="187">
        <v>58.84375</v>
      </c>
      <c r="K5" s="86">
        <v>0.268551422316478</v>
      </c>
      <c r="L5" s="187">
        <v>1.4734375</v>
      </c>
      <c r="M5" s="187">
        <f t="shared" si="0"/>
        <v>13.200000000000003</v>
      </c>
      <c r="N5" s="187">
        <f t="shared" si="1"/>
        <v>5.839062500000001</v>
      </c>
      <c r="O5" s="187">
        <f t="shared" si="2"/>
        <v>11.368750000000006</v>
      </c>
      <c r="P5" s="86">
        <f t="shared" si="3"/>
        <v>3.984673722637793</v>
      </c>
      <c r="Q5" s="187">
        <f t="shared" si="4"/>
        <v>1.3140625000000001</v>
      </c>
      <c r="R5" s="181">
        <f t="shared" si="5"/>
        <v>14.803723668748848</v>
      </c>
    </row>
    <row r="6" spans="1:18" ht="12.75">
      <c r="A6" s="170" t="s">
        <v>5</v>
      </c>
      <c r="B6" s="167">
        <v>455.9</v>
      </c>
      <c r="C6" s="187">
        <v>62.85</v>
      </c>
      <c r="D6" s="187">
        <v>19.3625</v>
      </c>
      <c r="E6" s="187">
        <v>70.3</v>
      </c>
      <c r="F6" s="86">
        <v>0.2871300663817784</v>
      </c>
      <c r="G6" s="187">
        <v>0</v>
      </c>
      <c r="H6" s="187">
        <v>51.8625</v>
      </c>
      <c r="I6" s="187">
        <v>14.4109375</v>
      </c>
      <c r="J6" s="187">
        <v>58.84375</v>
      </c>
      <c r="K6" s="86">
        <v>0.268551422316478</v>
      </c>
      <c r="L6" s="187">
        <v>1.4734375</v>
      </c>
      <c r="M6" s="187">
        <f t="shared" si="0"/>
        <v>10.987500000000004</v>
      </c>
      <c r="N6" s="187">
        <f t="shared" si="1"/>
        <v>4.951562500000001</v>
      </c>
      <c r="O6" s="187">
        <f t="shared" si="2"/>
        <v>11.456249999999997</v>
      </c>
      <c r="P6" s="86">
        <f t="shared" si="3"/>
        <v>8.470003829370457</v>
      </c>
      <c r="Q6" s="187">
        <f t="shared" si="4"/>
        <v>-1.4734375</v>
      </c>
      <c r="R6" s="181">
        <f t="shared" si="5"/>
        <v>14.593053966469578</v>
      </c>
    </row>
    <row r="7" spans="1:18" ht="12.75">
      <c r="A7" s="170" t="s">
        <v>24</v>
      </c>
      <c r="B7" s="167">
        <v>588.5666666666667</v>
      </c>
      <c r="C7" s="187">
        <v>74.5625</v>
      </c>
      <c r="D7" s="187">
        <v>2</v>
      </c>
      <c r="E7" s="187">
        <v>55.425</v>
      </c>
      <c r="F7" s="86">
        <v>0.29019810918529426</v>
      </c>
      <c r="G7" s="187">
        <v>7.5</v>
      </c>
      <c r="H7" s="187">
        <v>51.8625</v>
      </c>
      <c r="I7" s="187">
        <v>14.4109375</v>
      </c>
      <c r="J7" s="187">
        <v>58.84375</v>
      </c>
      <c r="K7" s="86">
        <v>0.268551422316478</v>
      </c>
      <c r="L7" s="187">
        <v>1.4734375</v>
      </c>
      <c r="M7" s="187">
        <f t="shared" si="0"/>
        <v>22.700000000000003</v>
      </c>
      <c r="N7" s="187">
        <f t="shared" si="1"/>
        <v>-12.4109375</v>
      </c>
      <c r="O7" s="187">
        <f t="shared" si="2"/>
        <v>-3.418750000000003</v>
      </c>
      <c r="P7" s="86">
        <f t="shared" si="3"/>
        <v>12.740518334756295</v>
      </c>
      <c r="Q7" s="187">
        <f t="shared" si="4"/>
        <v>6.0265625</v>
      </c>
      <c r="R7" s="181">
        <f t="shared" si="5"/>
        <v>7.349756636372363</v>
      </c>
    </row>
    <row r="8" spans="1:18" ht="12.75">
      <c r="A8" s="170" t="s">
        <v>10</v>
      </c>
      <c r="B8" s="167">
        <v>494.9166666666667</v>
      </c>
      <c r="C8" s="187">
        <v>68.925</v>
      </c>
      <c r="D8" s="187">
        <v>14.425</v>
      </c>
      <c r="E8" s="187">
        <v>65.875</v>
      </c>
      <c r="F8" s="86">
        <v>0.2797480913134045</v>
      </c>
      <c r="G8" s="187">
        <v>6</v>
      </c>
      <c r="H8" s="187">
        <v>51.8625</v>
      </c>
      <c r="I8" s="187">
        <v>14.4109375</v>
      </c>
      <c r="J8" s="187">
        <v>58.84375</v>
      </c>
      <c r="K8" s="86">
        <v>0.268551422316478</v>
      </c>
      <c r="L8" s="187">
        <v>1.4734375</v>
      </c>
      <c r="M8" s="187">
        <f t="shared" si="0"/>
        <v>17.0625</v>
      </c>
      <c r="N8" s="187">
        <f t="shared" si="1"/>
        <v>0.014062500000001421</v>
      </c>
      <c r="O8" s="187">
        <f t="shared" si="2"/>
        <v>7.03125</v>
      </c>
      <c r="P8" s="86">
        <f t="shared" si="3"/>
        <v>5.541418097728877</v>
      </c>
      <c r="Q8" s="187">
        <f t="shared" si="4"/>
        <v>4.5265625</v>
      </c>
      <c r="R8" s="181">
        <f t="shared" si="5"/>
        <v>13.105835705501985</v>
      </c>
    </row>
    <row r="9" spans="1:18" ht="12.75">
      <c r="A9" s="170" t="s">
        <v>20</v>
      </c>
      <c r="B9" s="167">
        <v>473.8166666666666</v>
      </c>
      <c r="C9" s="187">
        <v>65.5625</v>
      </c>
      <c r="D9" s="187">
        <v>18</v>
      </c>
      <c r="E9" s="187">
        <v>63.6625</v>
      </c>
      <c r="F9" s="86">
        <v>0.27662503411437217</v>
      </c>
      <c r="G9" s="187">
        <v>2.2875</v>
      </c>
      <c r="H9" s="187">
        <v>51.8625</v>
      </c>
      <c r="I9" s="187">
        <v>14.4109375</v>
      </c>
      <c r="J9" s="187">
        <v>58.84375</v>
      </c>
      <c r="K9" s="86">
        <v>0.268551422316478</v>
      </c>
      <c r="L9" s="187">
        <v>1.4734375</v>
      </c>
      <c r="M9" s="187">
        <f t="shared" si="0"/>
        <v>13.700000000000003</v>
      </c>
      <c r="N9" s="187">
        <f t="shared" si="1"/>
        <v>3.5890625000000007</v>
      </c>
      <c r="O9" s="187">
        <f t="shared" si="2"/>
        <v>4.818750000000001</v>
      </c>
      <c r="P9" s="86">
        <f t="shared" si="3"/>
        <v>3.8254118300388917</v>
      </c>
      <c r="Q9" s="187">
        <f t="shared" si="4"/>
        <v>0.8140625000000001</v>
      </c>
      <c r="R9" s="181">
        <f t="shared" si="5"/>
        <v>10.82519732839245</v>
      </c>
    </row>
    <row r="10" spans="1:18" ht="12.75">
      <c r="A10" s="170" t="s">
        <v>12</v>
      </c>
      <c r="B10" s="167">
        <v>458.4666666666667</v>
      </c>
      <c r="C10" s="187">
        <v>65.6</v>
      </c>
      <c r="D10" s="187">
        <v>17.7875</v>
      </c>
      <c r="E10" s="187">
        <v>71.825</v>
      </c>
      <c r="F10" s="86">
        <v>0.2580020785524432</v>
      </c>
      <c r="G10" s="187">
        <v>0.5375</v>
      </c>
      <c r="H10" s="187">
        <v>51.8625</v>
      </c>
      <c r="I10" s="187">
        <v>14.4109375</v>
      </c>
      <c r="J10" s="187">
        <v>58.84375</v>
      </c>
      <c r="K10" s="86">
        <v>0.268551422316478</v>
      </c>
      <c r="L10" s="187">
        <v>1.4734375</v>
      </c>
      <c r="M10" s="187">
        <f t="shared" si="0"/>
        <v>13.737499999999997</v>
      </c>
      <c r="N10" s="187">
        <f t="shared" si="1"/>
        <v>3.376562500000002</v>
      </c>
      <c r="O10" s="187">
        <f t="shared" si="2"/>
        <v>12.981250000000003</v>
      </c>
      <c r="P10" s="86">
        <f t="shared" si="3"/>
        <v>-4.836522471017807</v>
      </c>
      <c r="Q10" s="187">
        <f t="shared" si="4"/>
        <v>-0.9359375</v>
      </c>
      <c r="R10" s="181">
        <f t="shared" si="5"/>
        <v>5.939419558852287</v>
      </c>
    </row>
    <row r="11" spans="1:18" ht="12.75">
      <c r="A11" s="170" t="s">
        <v>14</v>
      </c>
      <c r="B11" s="167">
        <v>424.3666666666666</v>
      </c>
      <c r="C11" s="187">
        <v>50.1</v>
      </c>
      <c r="D11" s="187">
        <v>15.425</v>
      </c>
      <c r="E11" s="187">
        <v>60.6375</v>
      </c>
      <c r="F11" s="86">
        <v>0.2766569043692598</v>
      </c>
      <c r="G11" s="187">
        <v>0.7125</v>
      </c>
      <c r="H11" s="187">
        <v>51.8625</v>
      </c>
      <c r="I11" s="187">
        <v>14.4109375</v>
      </c>
      <c r="J11" s="187">
        <v>58.84375</v>
      </c>
      <c r="K11" s="86">
        <v>0.268551422316478</v>
      </c>
      <c r="L11" s="187">
        <v>1.4734375</v>
      </c>
      <c r="M11" s="187">
        <f t="shared" si="0"/>
        <v>-1.7624999999999957</v>
      </c>
      <c r="N11" s="187">
        <f t="shared" si="1"/>
        <v>1.0140625000000014</v>
      </c>
      <c r="O11" s="187">
        <f t="shared" si="2"/>
        <v>1.7937500000000028</v>
      </c>
      <c r="P11" s="86">
        <f t="shared" si="3"/>
        <v>3.4396964004655164</v>
      </c>
      <c r="Q11" s="187">
        <f t="shared" si="4"/>
        <v>-0.7609374999999999</v>
      </c>
      <c r="R11" s="181">
        <f t="shared" si="5"/>
        <v>2.640112114300393</v>
      </c>
    </row>
    <row r="12" spans="1:18" ht="12.75">
      <c r="A12" s="170" t="s">
        <v>9</v>
      </c>
      <c r="B12" s="167">
        <v>407.35</v>
      </c>
      <c r="C12" s="187">
        <v>49.3375</v>
      </c>
      <c r="D12" s="187">
        <v>16.675</v>
      </c>
      <c r="E12" s="187">
        <v>65.35</v>
      </c>
      <c r="F12" s="86">
        <v>0.28370872525255786</v>
      </c>
      <c r="G12" s="187">
        <v>1</v>
      </c>
      <c r="H12" s="187">
        <v>51.8625</v>
      </c>
      <c r="I12" s="187">
        <v>14.4109375</v>
      </c>
      <c r="J12" s="187">
        <v>58.84375</v>
      </c>
      <c r="K12" s="86">
        <v>0.268551422316478</v>
      </c>
      <c r="L12" s="187">
        <v>1.4734375</v>
      </c>
      <c r="M12" s="187">
        <f t="shared" si="0"/>
        <v>-2.5249999999999986</v>
      </c>
      <c r="N12" s="187">
        <f t="shared" si="1"/>
        <v>2.2640625000000014</v>
      </c>
      <c r="O12" s="187">
        <f t="shared" si="2"/>
        <v>6.506249999999994</v>
      </c>
      <c r="P12" s="86">
        <f t="shared" si="3"/>
        <v>6.174327351012133</v>
      </c>
      <c r="Q12" s="187">
        <f t="shared" si="4"/>
        <v>-0.47343749999999996</v>
      </c>
      <c r="R12" s="181">
        <f t="shared" si="5"/>
        <v>6.795445592404304</v>
      </c>
    </row>
    <row r="13" spans="1:18" ht="12.75">
      <c r="A13" s="170" t="s">
        <v>22</v>
      </c>
      <c r="B13" s="167">
        <v>465.5</v>
      </c>
      <c r="C13" s="187">
        <v>57.425</v>
      </c>
      <c r="D13" s="187">
        <v>15.2125</v>
      </c>
      <c r="E13" s="187">
        <v>59.975</v>
      </c>
      <c r="F13" s="86">
        <v>0.2741122103405154</v>
      </c>
      <c r="G13" s="187">
        <v>0.2875</v>
      </c>
      <c r="H13" s="187">
        <v>51.8625</v>
      </c>
      <c r="I13" s="187">
        <v>14.4109375</v>
      </c>
      <c r="J13" s="187">
        <v>58.84375</v>
      </c>
      <c r="K13" s="86">
        <v>0.268551422316478</v>
      </c>
      <c r="L13" s="187">
        <v>1.4734375</v>
      </c>
      <c r="M13" s="187">
        <f t="shared" si="0"/>
        <v>5.5625</v>
      </c>
      <c r="N13" s="187">
        <f t="shared" si="1"/>
        <v>0.8015625000000011</v>
      </c>
      <c r="O13" s="187">
        <f t="shared" si="2"/>
        <v>1.1312500000000014</v>
      </c>
      <c r="P13" s="86">
        <f t="shared" si="3"/>
        <v>2.58854682518942</v>
      </c>
      <c r="Q13" s="187">
        <f t="shared" si="4"/>
        <v>-1.1859375</v>
      </c>
      <c r="R13" s="181">
        <f t="shared" si="5"/>
        <v>3.265233032020171</v>
      </c>
    </row>
    <row r="14" spans="1:18" ht="12.75">
      <c r="A14" s="170"/>
      <c r="B14" s="167"/>
      <c r="C14" s="187"/>
      <c r="D14" s="187"/>
      <c r="E14" s="187"/>
      <c r="F14" s="86"/>
      <c r="G14" s="187"/>
      <c r="H14" s="187"/>
      <c r="I14" s="187"/>
      <c r="J14" s="187"/>
      <c r="K14" s="86"/>
      <c r="L14" s="187"/>
      <c r="M14" s="173">
        <f>SUM(M3:M13)</f>
        <v>134.48750000000004</v>
      </c>
      <c r="N14" s="173">
        <f>SUM(N3:N13)</f>
        <v>14.929687500000012</v>
      </c>
      <c r="O14" s="173">
        <f>SUM(O3:O13)</f>
        <v>90.31875</v>
      </c>
      <c r="P14" s="173">
        <f>SUM(P3:P13)</f>
        <v>76.63467359606793</v>
      </c>
      <c r="Q14" s="173">
        <f>SUM(Q3:Q13)</f>
        <v>16.229687499999997</v>
      </c>
      <c r="R14" s="181"/>
    </row>
    <row r="15" spans="1:18" ht="12.75">
      <c r="A15" s="170" t="s">
        <v>29</v>
      </c>
      <c r="B15" s="167">
        <v>472.7</v>
      </c>
      <c r="C15" s="187">
        <v>51.1125</v>
      </c>
      <c r="D15" s="187">
        <v>7</v>
      </c>
      <c r="E15" s="187">
        <v>59.0125</v>
      </c>
      <c r="F15" s="86">
        <v>0.2783408493502717</v>
      </c>
      <c r="G15" s="187">
        <v>2.7125</v>
      </c>
      <c r="H15" s="187">
        <v>51.8625</v>
      </c>
      <c r="I15" s="187">
        <v>14.4109375</v>
      </c>
      <c r="J15" s="187">
        <v>58.84375</v>
      </c>
      <c r="K15" s="86">
        <v>0.268551422316478</v>
      </c>
      <c r="L15" s="187">
        <v>1.4734375</v>
      </c>
      <c r="M15" s="187">
        <f t="shared" si="0"/>
        <v>-0.75</v>
      </c>
      <c r="N15" s="187">
        <f t="shared" si="1"/>
        <v>-7.410937499999999</v>
      </c>
      <c r="O15" s="187">
        <f t="shared" si="2"/>
        <v>0.16875000000000284</v>
      </c>
      <c r="P15" s="86">
        <f t="shared" si="3"/>
        <v>4.627462158874286</v>
      </c>
      <c r="Q15" s="187">
        <f t="shared" si="4"/>
        <v>1.2390625</v>
      </c>
      <c r="R15" s="181">
        <f t="shared" si="5"/>
        <v>-2.229837764362991</v>
      </c>
    </row>
    <row r="16" spans="1:18" ht="12.75">
      <c r="A16" s="170" t="s">
        <v>31</v>
      </c>
      <c r="B16" s="167">
        <v>437.8166666666666</v>
      </c>
      <c r="C16" s="187">
        <v>50.0625</v>
      </c>
      <c r="D16" s="187">
        <v>13.25</v>
      </c>
      <c r="E16" s="187">
        <v>55.075</v>
      </c>
      <c r="F16" s="86">
        <v>0.262761014042891</v>
      </c>
      <c r="G16" s="187">
        <v>0</v>
      </c>
      <c r="H16" s="187">
        <v>51.8625</v>
      </c>
      <c r="I16" s="187">
        <v>14.4109375</v>
      </c>
      <c r="J16" s="187">
        <v>58.84375</v>
      </c>
      <c r="K16" s="86">
        <v>0.268551422316478</v>
      </c>
      <c r="L16" s="187">
        <v>1.4734375</v>
      </c>
      <c r="M16" s="187">
        <f t="shared" si="0"/>
        <v>-1.7999999999999972</v>
      </c>
      <c r="N16" s="187">
        <f t="shared" si="1"/>
        <v>-1.1609374999999993</v>
      </c>
      <c r="O16" s="187">
        <f t="shared" si="2"/>
        <v>-3.768749999999997</v>
      </c>
      <c r="P16" s="86">
        <f t="shared" si="3"/>
        <v>-2.535137248980953</v>
      </c>
      <c r="Q16" s="187">
        <f t="shared" si="4"/>
        <v>-1.4734375</v>
      </c>
      <c r="R16" s="181">
        <f t="shared" si="5"/>
        <v>-5.15980493866054</v>
      </c>
    </row>
    <row r="17" spans="1:18" ht="12.75">
      <c r="A17" s="170" t="s">
        <v>33</v>
      </c>
      <c r="B17" s="167">
        <v>356.8833333333334</v>
      </c>
      <c r="C17" s="187">
        <v>55.95</v>
      </c>
      <c r="D17" s="187">
        <v>16.65</v>
      </c>
      <c r="E17" s="187">
        <v>54.3375</v>
      </c>
      <c r="F17" s="86">
        <v>0.2577853691366947</v>
      </c>
      <c r="G17" s="187">
        <v>4.575</v>
      </c>
      <c r="H17" s="187">
        <v>51.8625</v>
      </c>
      <c r="I17" s="187">
        <v>14.4109375</v>
      </c>
      <c r="J17" s="187">
        <v>58.84375</v>
      </c>
      <c r="K17" s="86">
        <v>0.268551422316478</v>
      </c>
      <c r="L17" s="187">
        <v>1.4734375</v>
      </c>
      <c r="M17" s="187">
        <f t="shared" si="0"/>
        <v>4.087500000000006</v>
      </c>
      <c r="N17" s="187">
        <f t="shared" si="1"/>
        <v>2.2390624999999993</v>
      </c>
      <c r="O17" s="187">
        <f t="shared" si="2"/>
        <v>-4.506250000000001</v>
      </c>
      <c r="P17" s="86">
        <f t="shared" si="3"/>
        <v>-3.8422249456449964</v>
      </c>
      <c r="Q17" s="187">
        <f t="shared" si="4"/>
        <v>3.1015625</v>
      </c>
      <c r="R17" s="181">
        <f t="shared" si="5"/>
        <v>1.2036814001833192</v>
      </c>
    </row>
    <row r="18" spans="1:18" ht="12.75">
      <c r="A18" s="170" t="s">
        <v>16</v>
      </c>
      <c r="B18" s="167">
        <v>391.7166666666667</v>
      </c>
      <c r="C18" s="187">
        <v>49.9625</v>
      </c>
      <c r="D18" s="187">
        <v>18.75</v>
      </c>
      <c r="E18" s="187">
        <v>59.4625</v>
      </c>
      <c r="F18" s="86">
        <v>0.251605715238925</v>
      </c>
      <c r="G18" s="187">
        <v>0</v>
      </c>
      <c r="H18" s="187">
        <v>51.8625</v>
      </c>
      <c r="I18" s="187">
        <v>14.4109375</v>
      </c>
      <c r="J18" s="187">
        <v>58.84375</v>
      </c>
      <c r="K18" s="86">
        <v>0.268551422316478</v>
      </c>
      <c r="L18" s="187">
        <v>1.4734375</v>
      </c>
      <c r="M18" s="187">
        <f t="shared" si="0"/>
        <v>-1.8999999999999986</v>
      </c>
      <c r="N18" s="187">
        <f t="shared" si="1"/>
        <v>4.339062500000001</v>
      </c>
      <c r="O18" s="187">
        <f t="shared" si="2"/>
        <v>0.6187499999999986</v>
      </c>
      <c r="P18" s="86">
        <f t="shared" si="3"/>
        <v>-6.637915890728801</v>
      </c>
      <c r="Q18" s="187">
        <f t="shared" si="4"/>
        <v>-1.4734375</v>
      </c>
      <c r="R18" s="181">
        <f t="shared" si="5"/>
        <v>-2.222017475927469</v>
      </c>
    </row>
    <row r="19" spans="1:18" ht="12.75">
      <c r="A19" s="170" t="s">
        <v>18</v>
      </c>
      <c r="B19" s="167">
        <v>378.13333333333327</v>
      </c>
      <c r="C19" s="187">
        <v>50.95</v>
      </c>
      <c r="D19" s="187">
        <v>12.325</v>
      </c>
      <c r="E19" s="187">
        <v>56.9</v>
      </c>
      <c r="F19" s="86">
        <v>0.26344059080070537</v>
      </c>
      <c r="G19" s="187">
        <v>2.5</v>
      </c>
      <c r="H19" s="187">
        <v>51.8625</v>
      </c>
      <c r="I19" s="187">
        <v>14.4109375</v>
      </c>
      <c r="J19" s="187">
        <v>58.84375</v>
      </c>
      <c r="K19" s="86">
        <v>0.268551422316478</v>
      </c>
      <c r="L19" s="187">
        <v>1.4734375</v>
      </c>
      <c r="M19" s="187">
        <f t="shared" si="0"/>
        <v>-0.9124999999999943</v>
      </c>
      <c r="N19" s="187">
        <f t="shared" si="1"/>
        <v>-2.0859375</v>
      </c>
      <c r="O19" s="187">
        <f t="shared" si="2"/>
        <v>-1.9437500000000014</v>
      </c>
      <c r="P19" s="86">
        <f t="shared" si="3"/>
        <v>-1.9325757571641564</v>
      </c>
      <c r="Q19" s="187">
        <f t="shared" si="4"/>
        <v>1.0265625</v>
      </c>
      <c r="R19" s="181">
        <f t="shared" si="5"/>
        <v>-3.0392959948789633</v>
      </c>
    </row>
    <row r="20" spans="1:18" ht="12.75">
      <c r="A20" s="170" t="s">
        <v>36</v>
      </c>
      <c r="B20" s="167">
        <v>410</v>
      </c>
      <c r="C20" s="187">
        <v>46.275</v>
      </c>
      <c r="D20" s="187">
        <v>7.8875</v>
      </c>
      <c r="E20" s="187">
        <v>55.5125</v>
      </c>
      <c r="F20" s="86">
        <v>0.28124893004889906</v>
      </c>
      <c r="G20" s="187">
        <v>0</v>
      </c>
      <c r="H20" s="187">
        <v>51.8625</v>
      </c>
      <c r="I20" s="187">
        <v>14.4109375</v>
      </c>
      <c r="J20" s="187">
        <v>58.84375</v>
      </c>
      <c r="K20" s="86">
        <v>0.268551422316478</v>
      </c>
      <c r="L20" s="187">
        <v>1.4734375</v>
      </c>
      <c r="M20" s="187">
        <f t="shared" si="0"/>
        <v>-5.587499999999999</v>
      </c>
      <c r="N20" s="187">
        <f t="shared" si="1"/>
        <v>-6.523437499999999</v>
      </c>
      <c r="O20" s="187">
        <f t="shared" si="2"/>
        <v>-3.331249999999997</v>
      </c>
      <c r="P20" s="86">
        <f t="shared" si="3"/>
        <v>5.205978170292637</v>
      </c>
      <c r="Q20" s="187">
        <f t="shared" si="4"/>
        <v>-1.4734375</v>
      </c>
      <c r="R20" s="181">
        <f t="shared" si="5"/>
        <v>-5.20228554781553</v>
      </c>
    </row>
    <row r="21" spans="1:18" ht="12.75">
      <c r="A21" s="170"/>
      <c r="B21" s="167"/>
      <c r="C21" s="187"/>
      <c r="D21" s="187"/>
      <c r="E21" s="187"/>
      <c r="F21" s="86"/>
      <c r="G21" s="187"/>
      <c r="H21" s="187"/>
      <c r="I21" s="187"/>
      <c r="J21" s="187"/>
      <c r="K21" s="86"/>
      <c r="L21" s="187"/>
      <c r="M21" s="187"/>
      <c r="N21" s="187"/>
      <c r="O21" s="187"/>
      <c r="P21" s="86"/>
      <c r="Q21" s="187"/>
      <c r="R21" s="181"/>
    </row>
    <row r="22" spans="1:18" ht="12.75">
      <c r="A22" s="170"/>
      <c r="B22" s="167"/>
      <c r="C22" s="187"/>
      <c r="D22" s="187"/>
      <c r="E22" s="187"/>
      <c r="F22" s="86"/>
      <c r="G22" s="187"/>
      <c r="H22" s="187"/>
      <c r="I22" s="187"/>
      <c r="J22" s="187"/>
      <c r="K22" s="86"/>
      <c r="L22" s="187"/>
      <c r="M22" s="187"/>
      <c r="N22" s="187"/>
      <c r="O22" s="187"/>
      <c r="P22" s="86"/>
      <c r="Q22" s="187"/>
      <c r="R22" s="181"/>
    </row>
    <row r="23" spans="1:18" ht="12.75">
      <c r="A23" s="170" t="s">
        <v>61</v>
      </c>
      <c r="B23" s="167">
        <v>586.45</v>
      </c>
      <c r="C23" s="187">
        <v>131.65</v>
      </c>
      <c r="D23" s="187">
        <v>43.975</v>
      </c>
      <c r="E23" s="187">
        <v>124.8875</v>
      </c>
      <c r="F23" s="86">
        <v>0.3405156945181438</v>
      </c>
      <c r="G23" s="187">
        <v>10.675</v>
      </c>
      <c r="H23" s="187">
        <v>86.38125</v>
      </c>
      <c r="I23" s="187">
        <v>29.63125</v>
      </c>
      <c r="J23" s="187">
        <v>93.8484375</v>
      </c>
      <c r="K23" s="86">
        <v>0.2817080638053161</v>
      </c>
      <c r="L23" s="187">
        <v>2.25</v>
      </c>
      <c r="M23" s="187">
        <f>C23-H23</f>
        <v>45.26875000000001</v>
      </c>
      <c r="N23" s="187">
        <f>D23-I23</f>
        <v>14.34375</v>
      </c>
      <c r="O23" s="187">
        <f>E23-J23</f>
        <v>31.0390625</v>
      </c>
      <c r="P23" s="86">
        <f>(F23-K23)*B23</f>
        <v>34.487735031537795</v>
      </c>
      <c r="Q23" s="187">
        <f>G23-L23</f>
        <v>8.425</v>
      </c>
      <c r="R23" s="181">
        <f aca="true" t="shared" si="6" ref="R23:R41">(M23*$T$2)+(N23*$U$2)+(O23*$V$2)+(P23*$W$2)+(Q23*$X$2)</f>
        <v>60.535120324991105</v>
      </c>
    </row>
    <row r="24" spans="1:18" ht="12.75">
      <c r="A24" s="170" t="s">
        <v>64</v>
      </c>
      <c r="B24" s="167">
        <v>617.7833333333333</v>
      </c>
      <c r="C24" s="187">
        <v>110.55</v>
      </c>
      <c r="D24" s="187">
        <v>44.2125</v>
      </c>
      <c r="E24" s="187">
        <v>133.1625</v>
      </c>
      <c r="F24" s="86">
        <v>0.30145840992762946</v>
      </c>
      <c r="G24" s="187">
        <v>3.5375</v>
      </c>
      <c r="H24" s="187">
        <v>86.38125</v>
      </c>
      <c r="I24" s="187">
        <v>29.63125</v>
      </c>
      <c r="J24" s="187">
        <v>93.8484375</v>
      </c>
      <c r="K24" s="86">
        <v>0.2817080638053161</v>
      </c>
      <c r="L24" s="187">
        <v>2.25</v>
      </c>
      <c r="M24" s="187">
        <f aca="true" t="shared" si="7" ref="M24:M41">C24-H24</f>
        <v>24.168750000000003</v>
      </c>
      <c r="N24" s="187">
        <f aca="true" t="shared" si="8" ref="N24:N41">D24-I24</f>
        <v>14.581249999999997</v>
      </c>
      <c r="O24" s="187">
        <f aca="true" t="shared" si="9" ref="O24:O41">E24-J24</f>
        <v>39.31406249999999</v>
      </c>
      <c r="P24" s="86">
        <f aca="true" t="shared" si="10" ref="P24:P41">(F24-K24)*B24</f>
        <v>12.201434661929818</v>
      </c>
      <c r="Q24" s="187">
        <f aca="true" t="shared" si="11" ref="Q24:Q41">G24-L24</f>
        <v>1.2875</v>
      </c>
      <c r="R24" s="181">
        <f t="shared" si="6"/>
        <v>37.894937064538546</v>
      </c>
    </row>
    <row r="25" spans="1:18" ht="12.75">
      <c r="A25" s="170" t="s">
        <v>65</v>
      </c>
      <c r="B25" s="167">
        <v>581.7166666666667</v>
      </c>
      <c r="C25" s="187">
        <v>104.375</v>
      </c>
      <c r="D25" s="187">
        <v>42.6</v>
      </c>
      <c r="E25" s="187">
        <v>133.05</v>
      </c>
      <c r="F25" s="86">
        <v>0.30013037251030017</v>
      </c>
      <c r="G25" s="187">
        <v>0</v>
      </c>
      <c r="H25" s="187">
        <v>86.38125</v>
      </c>
      <c r="I25" s="187">
        <v>29.63125</v>
      </c>
      <c r="J25" s="187">
        <v>93.8484375</v>
      </c>
      <c r="K25" s="86">
        <v>0.2817080638053161</v>
      </c>
      <c r="L25" s="187">
        <v>2.25</v>
      </c>
      <c r="M25" s="187">
        <f t="shared" si="7"/>
        <v>17.993750000000006</v>
      </c>
      <c r="N25" s="187">
        <f t="shared" si="8"/>
        <v>12.96875</v>
      </c>
      <c r="O25" s="187">
        <f t="shared" si="9"/>
        <v>39.20156250000001</v>
      </c>
      <c r="P25" s="86">
        <f t="shared" si="10"/>
        <v>10.71656401216765</v>
      </c>
      <c r="Q25" s="187">
        <f t="shared" si="11"/>
        <v>-2.25</v>
      </c>
      <c r="R25" s="181">
        <f t="shared" si="6"/>
        <v>31.541745344114297</v>
      </c>
    </row>
    <row r="26" spans="1:18" ht="12.75">
      <c r="A26" s="171" t="s">
        <v>66</v>
      </c>
      <c r="B26" s="187">
        <v>597.7333333333332</v>
      </c>
      <c r="C26" s="187">
        <v>105.175</v>
      </c>
      <c r="D26" s="187">
        <v>39.175</v>
      </c>
      <c r="E26" s="187">
        <v>111.5375</v>
      </c>
      <c r="F26" s="86">
        <v>0.30295644952170653</v>
      </c>
      <c r="G26" s="187">
        <v>13.75</v>
      </c>
      <c r="H26" s="187">
        <v>86.38125</v>
      </c>
      <c r="I26" s="187">
        <v>29.63125</v>
      </c>
      <c r="J26" s="187">
        <v>93.8484375</v>
      </c>
      <c r="K26" s="86">
        <v>0.2817080638053161</v>
      </c>
      <c r="L26" s="187">
        <v>2.25</v>
      </c>
      <c r="M26" s="187">
        <f t="shared" si="7"/>
        <v>18.793750000000003</v>
      </c>
      <c r="N26" s="187">
        <f t="shared" si="8"/>
        <v>9.543749999999996</v>
      </c>
      <c r="O26" s="187">
        <f t="shared" si="9"/>
        <v>17.68906249999999</v>
      </c>
      <c r="P26" s="86">
        <f t="shared" si="10"/>
        <v>12.700868422210437</v>
      </c>
      <c r="Q26" s="187">
        <f t="shared" si="11"/>
        <v>11.5</v>
      </c>
      <c r="R26" s="181">
        <f t="shared" si="6"/>
        <v>33.885786578081884</v>
      </c>
    </row>
    <row r="27" spans="1:18" ht="12.75">
      <c r="A27" s="170" t="s">
        <v>71</v>
      </c>
      <c r="B27" s="167">
        <v>538.05</v>
      </c>
      <c r="C27" s="167">
        <v>102.575</v>
      </c>
      <c r="D27" s="167">
        <v>26.3875</v>
      </c>
      <c r="E27" s="167">
        <v>92.325</v>
      </c>
      <c r="F27" s="172">
        <v>0.3330877673785104</v>
      </c>
      <c r="G27" s="167">
        <v>2.5</v>
      </c>
      <c r="H27" s="187">
        <v>86.38125</v>
      </c>
      <c r="I27" s="187">
        <v>29.63125</v>
      </c>
      <c r="J27" s="187">
        <v>93.8484375</v>
      </c>
      <c r="K27" s="86">
        <v>0.2817080638053161</v>
      </c>
      <c r="L27" s="187">
        <v>2.25</v>
      </c>
      <c r="M27" s="187">
        <f t="shared" si="7"/>
        <v>16.19375000000001</v>
      </c>
      <c r="N27" s="187">
        <f t="shared" si="8"/>
        <v>-3.243750000000002</v>
      </c>
      <c r="O27" s="187">
        <f t="shared" si="9"/>
        <v>-1.5234375</v>
      </c>
      <c r="P27" s="86">
        <f t="shared" si="10"/>
        <v>27.644849507557204</v>
      </c>
      <c r="Q27" s="187">
        <f t="shared" si="11"/>
        <v>0.25</v>
      </c>
      <c r="R27" s="181">
        <f t="shared" si="6"/>
        <v>19.60079836873034</v>
      </c>
    </row>
    <row r="28" spans="1:18" ht="12.75">
      <c r="A28" s="170" t="s">
        <v>67</v>
      </c>
      <c r="B28" s="167">
        <v>497.6166666666666</v>
      </c>
      <c r="C28" s="167">
        <v>94.475</v>
      </c>
      <c r="D28" s="167">
        <v>32.9125</v>
      </c>
      <c r="E28" s="167">
        <v>108.175</v>
      </c>
      <c r="F28" s="172">
        <v>0.3052363484498009</v>
      </c>
      <c r="G28" s="167">
        <v>0.75</v>
      </c>
      <c r="H28" s="187">
        <v>86.38125</v>
      </c>
      <c r="I28" s="187">
        <v>29.63125</v>
      </c>
      <c r="J28" s="187">
        <v>93.8484375</v>
      </c>
      <c r="K28" s="86">
        <v>0.2817080638053161</v>
      </c>
      <c r="L28" s="187">
        <v>2.25</v>
      </c>
      <c r="M28" s="187">
        <f t="shared" si="7"/>
        <v>8.09375</v>
      </c>
      <c r="N28" s="187">
        <f t="shared" si="8"/>
        <v>3.28125</v>
      </c>
      <c r="O28" s="187">
        <f t="shared" si="9"/>
        <v>14.326562499999994</v>
      </c>
      <c r="P28" s="86">
        <f t="shared" si="10"/>
        <v>11.708066577173048</v>
      </c>
      <c r="Q28" s="187">
        <f t="shared" si="11"/>
        <v>-1.5</v>
      </c>
      <c r="R28" s="181">
        <f t="shared" si="6"/>
        <v>15.439255811724568</v>
      </c>
    </row>
    <row r="29" spans="1:18" ht="12.75">
      <c r="A29" s="170" t="s">
        <v>68</v>
      </c>
      <c r="B29" s="167">
        <v>550.4666666666666</v>
      </c>
      <c r="C29" s="167">
        <v>106.2875</v>
      </c>
      <c r="D29" s="167">
        <v>42.65</v>
      </c>
      <c r="E29" s="167">
        <v>102.7</v>
      </c>
      <c r="F29" s="172">
        <v>0.2565782555802427</v>
      </c>
      <c r="G29" s="167">
        <v>4.4625</v>
      </c>
      <c r="H29" s="187">
        <v>86.38125</v>
      </c>
      <c r="I29" s="187">
        <v>29.63125</v>
      </c>
      <c r="J29" s="187">
        <v>93.8484375</v>
      </c>
      <c r="K29" s="86">
        <v>0.2817080638053161</v>
      </c>
      <c r="L29" s="187">
        <v>2.25</v>
      </c>
      <c r="M29" s="187">
        <f t="shared" si="7"/>
        <v>19.90625</v>
      </c>
      <c r="N29" s="187">
        <f t="shared" si="8"/>
        <v>13.018749999999997</v>
      </c>
      <c r="O29" s="187">
        <f t="shared" si="9"/>
        <v>8.8515625</v>
      </c>
      <c r="P29" s="86">
        <f t="shared" si="10"/>
        <v>-13.833121767628725</v>
      </c>
      <c r="Q29" s="187">
        <f t="shared" si="11"/>
        <v>2.2125000000000004</v>
      </c>
      <c r="R29" s="181">
        <f t="shared" si="6"/>
        <v>10.39842362491584</v>
      </c>
    </row>
    <row r="30" spans="1:18" ht="12.75">
      <c r="A30" s="170" t="s">
        <v>73</v>
      </c>
      <c r="B30" s="167">
        <v>552.5166666666667</v>
      </c>
      <c r="C30" s="167">
        <v>94.9875</v>
      </c>
      <c r="D30" s="167">
        <v>38.5</v>
      </c>
      <c r="E30" s="167">
        <v>114.925</v>
      </c>
      <c r="F30" s="172">
        <v>0.2647179982465626</v>
      </c>
      <c r="G30" s="167">
        <v>0.5</v>
      </c>
      <c r="H30" s="187">
        <v>86.38125</v>
      </c>
      <c r="I30" s="187">
        <v>29.63125</v>
      </c>
      <c r="J30" s="187">
        <v>93.8484375</v>
      </c>
      <c r="K30" s="86">
        <v>0.2817080638053161</v>
      </c>
      <c r="L30" s="187">
        <v>2.25</v>
      </c>
      <c r="M30" s="187">
        <f t="shared" si="7"/>
        <v>8.606250000000003</v>
      </c>
      <c r="N30" s="187">
        <f t="shared" si="8"/>
        <v>8.868749999999999</v>
      </c>
      <c r="O30" s="187">
        <f t="shared" si="9"/>
        <v>21.076562499999994</v>
      </c>
      <c r="P30" s="86">
        <f t="shared" si="10"/>
        <v>-9.387294388970613</v>
      </c>
      <c r="Q30" s="187">
        <f t="shared" si="11"/>
        <v>-1.75</v>
      </c>
      <c r="R30" s="181">
        <f t="shared" si="6"/>
        <v>7.767273709422719</v>
      </c>
    </row>
    <row r="31" spans="1:18" ht="12.75">
      <c r="A31" s="170" t="s">
        <v>70</v>
      </c>
      <c r="B31" s="167">
        <v>566.4333333333333</v>
      </c>
      <c r="C31" s="167">
        <v>89.8</v>
      </c>
      <c r="D31" s="167">
        <v>38.5625</v>
      </c>
      <c r="E31" s="167">
        <v>104.85</v>
      </c>
      <c r="F31" s="172">
        <v>0.27682620856256024</v>
      </c>
      <c r="G31" s="167">
        <v>0</v>
      </c>
      <c r="H31" s="187">
        <v>86.38125</v>
      </c>
      <c r="I31" s="187">
        <v>29.63125</v>
      </c>
      <c r="J31" s="187">
        <v>93.8484375</v>
      </c>
      <c r="K31" s="86">
        <v>0.2817080638053161</v>
      </c>
      <c r="L31" s="187">
        <v>2.25</v>
      </c>
      <c r="M31" s="187">
        <f t="shared" si="7"/>
        <v>3.418750000000003</v>
      </c>
      <c r="N31" s="187">
        <f t="shared" si="8"/>
        <v>8.931249999999999</v>
      </c>
      <c r="O31" s="187">
        <f t="shared" si="9"/>
        <v>11.001562499999991</v>
      </c>
      <c r="P31" s="86">
        <f t="shared" si="10"/>
        <v>-2.7652455380050114</v>
      </c>
      <c r="Q31" s="187">
        <f t="shared" si="11"/>
        <v>-2.25</v>
      </c>
      <c r="R31" s="181">
        <f t="shared" si="6"/>
        <v>7.776439086403321</v>
      </c>
    </row>
    <row r="32" spans="1:18" ht="12.75">
      <c r="A32" s="170" t="s">
        <v>74</v>
      </c>
      <c r="B32" s="167">
        <v>521.0666666666666</v>
      </c>
      <c r="C32" s="167">
        <v>92.0625</v>
      </c>
      <c r="D32" s="167">
        <v>28.775</v>
      </c>
      <c r="E32" s="167">
        <v>96.6625</v>
      </c>
      <c r="F32" s="172">
        <v>0.298888658596506</v>
      </c>
      <c r="G32" s="167">
        <v>4.75</v>
      </c>
      <c r="H32" s="187">
        <v>86.38125</v>
      </c>
      <c r="I32" s="187">
        <v>29.63125</v>
      </c>
      <c r="J32" s="187">
        <v>93.8484375</v>
      </c>
      <c r="K32" s="86">
        <v>0.2817080638053161</v>
      </c>
      <c r="L32" s="187">
        <v>2.25</v>
      </c>
      <c r="M32" s="187">
        <f t="shared" si="7"/>
        <v>5.681250000000006</v>
      </c>
      <c r="N32" s="187">
        <f t="shared" si="8"/>
        <v>-0.8562500000000028</v>
      </c>
      <c r="O32" s="187">
        <f t="shared" si="9"/>
        <v>2.8140624999999915</v>
      </c>
      <c r="P32" s="86">
        <f t="shared" si="10"/>
        <v>8.952235259196009</v>
      </c>
      <c r="Q32" s="187">
        <f t="shared" si="11"/>
        <v>2.5</v>
      </c>
      <c r="R32" s="181">
        <f t="shared" si="6"/>
        <v>9.219320580077786</v>
      </c>
    </row>
    <row r="33" spans="1:18" ht="12.75">
      <c r="A33" s="170" t="s">
        <v>77</v>
      </c>
      <c r="B33" s="167">
        <v>519.0666666666666</v>
      </c>
      <c r="C33" s="167">
        <v>83.6625</v>
      </c>
      <c r="D33" s="167">
        <v>30.8875</v>
      </c>
      <c r="E33" s="167">
        <v>109.025</v>
      </c>
      <c r="F33" s="172">
        <v>0.2862339664455209</v>
      </c>
      <c r="G33" s="167">
        <v>0</v>
      </c>
      <c r="H33" s="187">
        <v>86.38125</v>
      </c>
      <c r="I33" s="187">
        <v>29.63125</v>
      </c>
      <c r="J33" s="187">
        <v>93.8484375</v>
      </c>
      <c r="K33" s="86">
        <v>0.2817080638053161</v>
      </c>
      <c r="L33" s="187">
        <v>2.25</v>
      </c>
      <c r="M33" s="187">
        <f t="shared" si="7"/>
        <v>-2.71875</v>
      </c>
      <c r="N33" s="187">
        <f t="shared" si="8"/>
        <v>1.2562499999999979</v>
      </c>
      <c r="O33" s="187">
        <f t="shared" si="9"/>
        <v>15.176562500000003</v>
      </c>
      <c r="P33" s="86">
        <f t="shared" si="10"/>
        <v>2.3492451971089734</v>
      </c>
      <c r="Q33" s="187">
        <f t="shared" si="11"/>
        <v>-2.25</v>
      </c>
      <c r="R33" s="181">
        <f t="shared" si="6"/>
        <v>4.547747891091842</v>
      </c>
    </row>
    <row r="34" spans="1:18" ht="12.75">
      <c r="A34" s="170"/>
      <c r="B34" s="167"/>
      <c r="C34" s="167"/>
      <c r="D34" s="167"/>
      <c r="E34" s="167"/>
      <c r="F34" s="172"/>
      <c r="G34" s="167"/>
      <c r="H34" s="187"/>
      <c r="I34" s="187"/>
      <c r="J34" s="187"/>
      <c r="K34" s="86"/>
      <c r="L34" s="187"/>
      <c r="M34" s="173">
        <f>SUM(M23:M33)</f>
        <v>165.40625000000003</v>
      </c>
      <c r="N34" s="173">
        <f>SUM(N23:N33)</f>
        <v>82.69374999999998</v>
      </c>
      <c r="O34" s="173">
        <f>SUM(O23:O33)</f>
        <v>198.96718749999997</v>
      </c>
      <c r="P34" s="173">
        <f>SUM(P23:P33)</f>
        <v>94.77533697427658</v>
      </c>
      <c r="Q34" s="173">
        <f>SUM(Q23:Q33)</f>
        <v>16.174999999999997</v>
      </c>
      <c r="R34" s="181"/>
    </row>
    <row r="35" spans="1:18" ht="12.75">
      <c r="A35" s="170" t="s">
        <v>76</v>
      </c>
      <c r="B35" s="167">
        <v>551.4</v>
      </c>
      <c r="C35" s="167">
        <v>84.3125</v>
      </c>
      <c r="D35" s="167">
        <v>34.175</v>
      </c>
      <c r="E35" s="167">
        <v>105.2</v>
      </c>
      <c r="F35" s="172">
        <v>0.2789902427530626</v>
      </c>
      <c r="G35" s="167">
        <v>0.2875</v>
      </c>
      <c r="H35" s="187">
        <v>86.38125</v>
      </c>
      <c r="I35" s="187">
        <v>29.63125</v>
      </c>
      <c r="J35" s="187">
        <v>93.8484375</v>
      </c>
      <c r="K35" s="86">
        <v>0.2817080638053161</v>
      </c>
      <c r="L35" s="187">
        <v>2.25</v>
      </c>
      <c r="M35" s="187">
        <f t="shared" si="7"/>
        <v>-2.0687499999999943</v>
      </c>
      <c r="N35" s="187">
        <f t="shared" si="8"/>
        <v>4.543749999999996</v>
      </c>
      <c r="O35" s="187">
        <f t="shared" si="9"/>
        <v>11.3515625</v>
      </c>
      <c r="P35" s="86">
        <f t="shared" si="10"/>
        <v>-1.4986065282125736</v>
      </c>
      <c r="Q35" s="187">
        <f t="shared" si="11"/>
        <v>-1.9625</v>
      </c>
      <c r="R35" s="181">
        <f t="shared" si="6"/>
        <v>3.963573823097975</v>
      </c>
    </row>
    <row r="36" spans="1:18" ht="12.75">
      <c r="A36" s="170" t="s">
        <v>79</v>
      </c>
      <c r="B36" s="167">
        <v>461.98333333333335</v>
      </c>
      <c r="C36" s="167">
        <v>83.1</v>
      </c>
      <c r="D36" s="167">
        <v>35.5</v>
      </c>
      <c r="E36" s="167">
        <v>97.8</v>
      </c>
      <c r="F36" s="172">
        <v>0.2584701489465399</v>
      </c>
      <c r="G36" s="167">
        <v>0</v>
      </c>
      <c r="H36" s="187">
        <v>86.38125</v>
      </c>
      <c r="I36" s="187">
        <v>29.63125</v>
      </c>
      <c r="J36" s="187">
        <v>93.8484375</v>
      </c>
      <c r="K36" s="86">
        <v>0.2817080638053161</v>
      </c>
      <c r="L36" s="187">
        <v>2.25</v>
      </c>
      <c r="M36" s="187">
        <f t="shared" si="7"/>
        <v>-3.28125</v>
      </c>
      <c r="N36" s="187">
        <f t="shared" si="8"/>
        <v>5.868749999999999</v>
      </c>
      <c r="O36" s="187">
        <f t="shared" si="9"/>
        <v>3.9515624999999943</v>
      </c>
      <c r="P36" s="86">
        <f t="shared" si="10"/>
        <v>-10.735529366173619</v>
      </c>
      <c r="Q36" s="187">
        <f t="shared" si="11"/>
        <v>-2.25</v>
      </c>
      <c r="R36" s="181">
        <f t="shared" si="6"/>
        <v>-3.6695396673299614</v>
      </c>
    </row>
    <row r="37" spans="1:18" ht="12.75">
      <c r="A37" s="170" t="s">
        <v>85</v>
      </c>
      <c r="B37" s="167">
        <v>545.6833333333333</v>
      </c>
      <c r="C37" s="167">
        <v>83.675</v>
      </c>
      <c r="D37" s="167">
        <v>19.85</v>
      </c>
      <c r="E37" s="167">
        <v>82.2875</v>
      </c>
      <c r="F37" s="172">
        <v>0.28819603154925943</v>
      </c>
      <c r="G37" s="167">
        <v>0.75</v>
      </c>
      <c r="H37" s="187">
        <v>86.38125</v>
      </c>
      <c r="I37" s="187">
        <v>29.63125</v>
      </c>
      <c r="J37" s="187">
        <v>93.8484375</v>
      </c>
      <c r="K37" s="86">
        <v>0.2817080638053161</v>
      </c>
      <c r="L37" s="187">
        <v>2.25</v>
      </c>
      <c r="M37" s="187">
        <f t="shared" si="7"/>
        <v>-2.706249999999997</v>
      </c>
      <c r="N37" s="187">
        <f t="shared" si="8"/>
        <v>-9.78125</v>
      </c>
      <c r="O37" s="187">
        <f t="shared" si="9"/>
        <v>-11.560937500000009</v>
      </c>
      <c r="P37" s="86">
        <f t="shared" si="10"/>
        <v>3.5403758650741453</v>
      </c>
      <c r="Q37" s="187">
        <f t="shared" si="11"/>
        <v>-1.5</v>
      </c>
      <c r="R37" s="181">
        <f t="shared" si="6"/>
        <v>-10.54105519533723</v>
      </c>
    </row>
    <row r="38" spans="1:18" ht="12.75">
      <c r="A38" s="170" t="s">
        <v>82</v>
      </c>
      <c r="B38" s="167">
        <v>556.85</v>
      </c>
      <c r="C38" s="167">
        <v>99.3875</v>
      </c>
      <c r="D38" s="167">
        <v>25.5375</v>
      </c>
      <c r="E38" s="167">
        <v>78.0625</v>
      </c>
      <c r="F38" s="172">
        <v>0.268220682800238</v>
      </c>
      <c r="G38" s="167">
        <v>9.9625</v>
      </c>
      <c r="H38" s="187">
        <v>86.38125</v>
      </c>
      <c r="I38" s="187">
        <v>29.63125</v>
      </c>
      <c r="J38" s="187">
        <v>93.8484375</v>
      </c>
      <c r="K38" s="86">
        <v>0.2817080638053161</v>
      </c>
      <c r="L38" s="187">
        <v>2.25</v>
      </c>
      <c r="M38" s="187">
        <f t="shared" si="7"/>
        <v>13.006250000000009</v>
      </c>
      <c r="N38" s="187">
        <f t="shared" si="8"/>
        <v>-4.09375</v>
      </c>
      <c r="O38" s="187">
        <f t="shared" si="9"/>
        <v>-15.785937500000003</v>
      </c>
      <c r="P38" s="86">
        <f t="shared" si="10"/>
        <v>-7.5104481126777545</v>
      </c>
      <c r="Q38" s="187">
        <f t="shared" si="11"/>
        <v>7.7125</v>
      </c>
      <c r="R38" s="181">
        <f t="shared" si="6"/>
        <v>-4.066563274723421</v>
      </c>
    </row>
    <row r="39" spans="1:18" ht="12.75">
      <c r="A39" s="170" t="s">
        <v>78</v>
      </c>
      <c r="B39" s="167">
        <v>529.3166666666667</v>
      </c>
      <c r="C39" s="167">
        <v>75.05</v>
      </c>
      <c r="D39" s="167">
        <v>23.7625</v>
      </c>
      <c r="E39" s="167">
        <v>76.9</v>
      </c>
      <c r="F39" s="172">
        <v>0.2978385707888418</v>
      </c>
      <c r="G39" s="167">
        <v>2.25</v>
      </c>
      <c r="H39" s="187">
        <v>86.38125</v>
      </c>
      <c r="I39" s="187">
        <v>29.63125</v>
      </c>
      <c r="J39" s="187">
        <v>93.8484375</v>
      </c>
      <c r="K39" s="86">
        <v>0.2817080638053161</v>
      </c>
      <c r="L39" s="187">
        <v>2.25</v>
      </c>
      <c r="M39" s="187">
        <f t="shared" si="7"/>
        <v>-11.331249999999997</v>
      </c>
      <c r="N39" s="187">
        <f t="shared" si="8"/>
        <v>-5.868750000000002</v>
      </c>
      <c r="O39" s="187">
        <f t="shared" si="9"/>
        <v>-16.948437499999997</v>
      </c>
      <c r="P39" s="86">
        <f t="shared" si="10"/>
        <v>8.538146188163209</v>
      </c>
      <c r="Q39" s="187">
        <f t="shared" si="11"/>
        <v>0</v>
      </c>
      <c r="R39" s="181">
        <f t="shared" si="6"/>
        <v>-6.6503950659160465</v>
      </c>
    </row>
    <row r="40" spans="1:18" ht="12.75">
      <c r="A40" s="170" t="s">
        <v>80</v>
      </c>
      <c r="B40" s="167">
        <v>574.2333333333332</v>
      </c>
      <c r="C40" s="167">
        <v>78.25</v>
      </c>
      <c r="D40" s="167">
        <v>24.4625</v>
      </c>
      <c r="E40" s="167">
        <v>94.1125</v>
      </c>
      <c r="F40" s="172">
        <v>0.2767826403108481</v>
      </c>
      <c r="G40" s="167">
        <v>5.5</v>
      </c>
      <c r="H40" s="187">
        <v>86.38125</v>
      </c>
      <c r="I40" s="187">
        <v>29.63125</v>
      </c>
      <c r="J40" s="187">
        <v>93.8484375</v>
      </c>
      <c r="K40" s="86">
        <v>0.2817080638053161</v>
      </c>
      <c r="L40" s="187">
        <v>2.25</v>
      </c>
      <c r="M40" s="187">
        <f t="shared" si="7"/>
        <v>-8.131249999999994</v>
      </c>
      <c r="N40" s="187">
        <f t="shared" si="8"/>
        <v>-5.168750000000003</v>
      </c>
      <c r="O40" s="187">
        <f t="shared" si="9"/>
        <v>0.2640624999999943</v>
      </c>
      <c r="P40" s="86">
        <f t="shared" si="10"/>
        <v>-2.8283423513066777</v>
      </c>
      <c r="Q40" s="187">
        <f t="shared" si="11"/>
        <v>3.25</v>
      </c>
      <c r="R40" s="181">
        <f t="shared" si="6"/>
        <v>-5.801529614490795</v>
      </c>
    </row>
    <row r="41" spans="1:18" ht="12.75">
      <c r="A41" s="170" t="s">
        <v>83</v>
      </c>
      <c r="B41" s="167">
        <v>528.7833333333333</v>
      </c>
      <c r="C41" s="167">
        <v>73.175</v>
      </c>
      <c r="D41" s="167">
        <v>26.425</v>
      </c>
      <c r="E41" s="167">
        <v>83.575</v>
      </c>
      <c r="F41" s="172">
        <v>0.27013345634340563</v>
      </c>
      <c r="G41" s="167">
        <v>4.8</v>
      </c>
      <c r="H41" s="187">
        <v>86.38125</v>
      </c>
      <c r="I41" s="187">
        <v>29.63125</v>
      </c>
      <c r="J41" s="187">
        <v>93.8484375</v>
      </c>
      <c r="K41" s="86">
        <v>0.2817080638053161</v>
      </c>
      <c r="L41" s="187">
        <v>2.25</v>
      </c>
      <c r="M41" s="187">
        <f t="shared" si="7"/>
        <v>-13.206249999999997</v>
      </c>
      <c r="N41" s="187">
        <f t="shared" si="8"/>
        <v>-3.2062500000000007</v>
      </c>
      <c r="O41" s="187">
        <f t="shared" si="9"/>
        <v>-10.2734375</v>
      </c>
      <c r="P41" s="86">
        <f t="shared" si="10"/>
        <v>-6.120459515733891</v>
      </c>
      <c r="Q41" s="187">
        <f t="shared" si="11"/>
        <v>2.55</v>
      </c>
      <c r="R41" s="181">
        <f t="shared" si="6"/>
        <v>-11.08780538497043</v>
      </c>
    </row>
    <row r="42" spans="1:18" ht="12.75">
      <c r="A42" s="170"/>
      <c r="B42" s="167"/>
      <c r="C42" s="167"/>
      <c r="D42" s="167"/>
      <c r="E42" s="167"/>
      <c r="F42" s="172"/>
      <c r="G42" s="167"/>
      <c r="H42" s="187"/>
      <c r="I42" s="187"/>
      <c r="J42" s="187"/>
      <c r="K42" s="86"/>
      <c r="L42" s="187"/>
      <c r="M42" s="187"/>
      <c r="N42" s="187"/>
      <c r="O42" s="187"/>
      <c r="P42" s="86"/>
      <c r="Q42" s="187"/>
      <c r="R42" s="181"/>
    </row>
    <row r="43" spans="1:18" ht="12.75">
      <c r="A43" s="170"/>
      <c r="B43" s="167"/>
      <c r="C43" s="167"/>
      <c r="D43" s="167"/>
      <c r="E43" s="167"/>
      <c r="F43" s="172"/>
      <c r="G43" s="167"/>
      <c r="H43" s="187"/>
      <c r="I43" s="187"/>
      <c r="J43" s="187"/>
      <c r="K43" s="86"/>
      <c r="L43" s="187"/>
      <c r="M43" s="187"/>
      <c r="N43" s="187"/>
      <c r="O43" s="187"/>
      <c r="P43" s="86"/>
      <c r="Q43" s="187"/>
      <c r="R43" s="181"/>
    </row>
    <row r="44" spans="1:18" ht="12.75">
      <c r="A44" s="170" t="s">
        <v>96</v>
      </c>
      <c r="B44" s="167">
        <v>567.8</v>
      </c>
      <c r="C44" s="167">
        <v>92.525</v>
      </c>
      <c r="D44" s="167">
        <v>29.35</v>
      </c>
      <c r="E44" s="167">
        <v>101.7625</v>
      </c>
      <c r="F44" s="172">
        <v>0.28684350812853887</v>
      </c>
      <c r="G44" s="167">
        <v>13.6</v>
      </c>
      <c r="H44" s="187">
        <v>79.5921875</v>
      </c>
      <c r="I44" s="187">
        <v>13.15</v>
      </c>
      <c r="J44" s="187">
        <v>62.6625</v>
      </c>
      <c r="K44" s="86">
        <v>0.2874184920978468</v>
      </c>
      <c r="L44" s="187">
        <v>6.93125</v>
      </c>
      <c r="M44" s="187">
        <f>C44-H44</f>
        <v>12.932812500000011</v>
      </c>
      <c r="N44" s="187">
        <f>D44-I44</f>
        <v>16.200000000000003</v>
      </c>
      <c r="O44" s="187">
        <f>E44-J44</f>
        <v>39.1</v>
      </c>
      <c r="P44" s="86">
        <f>(F44-K44)*B44</f>
        <v>-0.32647589777304864</v>
      </c>
      <c r="Q44" s="187">
        <f>G44-L44</f>
        <v>6.668749999999999</v>
      </c>
      <c r="R44" s="181">
        <f aca="true" t="shared" si="12" ref="R44:R63">(M44*$T$2)+(N44*$U$2)+(O44*$V$2)+(P44*$W$2)+(Q44*$X$2)</f>
        <v>31.7294241959678</v>
      </c>
    </row>
    <row r="45" spans="1:18" ht="12.75">
      <c r="A45" s="170" t="s">
        <v>97</v>
      </c>
      <c r="B45" s="167">
        <v>614.1</v>
      </c>
      <c r="C45" s="167">
        <v>101.7875</v>
      </c>
      <c r="D45" s="167">
        <v>7.25</v>
      </c>
      <c r="E45" s="167">
        <v>56.75</v>
      </c>
      <c r="F45" s="172">
        <v>0.29153007592640834</v>
      </c>
      <c r="G45" s="167">
        <v>51.55</v>
      </c>
      <c r="H45" s="187">
        <v>79.5921875</v>
      </c>
      <c r="I45" s="187">
        <v>13.15</v>
      </c>
      <c r="J45" s="187">
        <v>62.6625</v>
      </c>
      <c r="K45" s="86">
        <v>0.2874184920978468</v>
      </c>
      <c r="L45" s="187">
        <v>6.93125</v>
      </c>
      <c r="M45" s="187">
        <f aca="true" t="shared" si="13" ref="M45:M63">C45-H45</f>
        <v>22.1953125</v>
      </c>
      <c r="N45" s="187">
        <f aca="true" t="shared" si="14" ref="N45:N63">D45-I45</f>
        <v>-5.9</v>
      </c>
      <c r="O45" s="187">
        <f aca="true" t="shared" si="15" ref="O45:O63">E45-J45</f>
        <v>-5.912500000000001</v>
      </c>
      <c r="P45" s="86">
        <f aca="true" t="shared" si="16" ref="P45:P63">(F45-K45)*B45</f>
        <v>2.524923629119634</v>
      </c>
      <c r="Q45" s="187">
        <f aca="true" t="shared" si="17" ref="Q45:Q63">G45-L45</f>
        <v>44.61875</v>
      </c>
      <c r="R45" s="181">
        <f t="shared" si="12"/>
        <v>31.918917287847385</v>
      </c>
    </row>
    <row r="46" spans="1:18" ht="12.75">
      <c r="A46" s="170" t="s">
        <v>99</v>
      </c>
      <c r="B46" s="167">
        <v>545.35</v>
      </c>
      <c r="C46" s="167">
        <v>98.625</v>
      </c>
      <c r="D46" s="167">
        <v>16.3875</v>
      </c>
      <c r="E46" s="167">
        <v>71.425</v>
      </c>
      <c r="F46" s="172">
        <v>0.30096696297999226</v>
      </c>
      <c r="G46" s="167">
        <v>17.175</v>
      </c>
      <c r="H46" s="187">
        <v>79.5921875</v>
      </c>
      <c r="I46" s="187">
        <v>13.15</v>
      </c>
      <c r="J46" s="187">
        <v>62.6625</v>
      </c>
      <c r="K46" s="86">
        <v>0.2874184920978468</v>
      </c>
      <c r="L46" s="187">
        <v>6.93125</v>
      </c>
      <c r="M46" s="187">
        <f t="shared" si="13"/>
        <v>19.032812500000006</v>
      </c>
      <c r="N46" s="187">
        <f t="shared" si="14"/>
        <v>3.237499999999999</v>
      </c>
      <c r="O46" s="187">
        <f t="shared" si="15"/>
        <v>8.762499999999996</v>
      </c>
      <c r="P46" s="86">
        <f t="shared" si="16"/>
        <v>7.38865859557802</v>
      </c>
      <c r="Q46" s="187">
        <f t="shared" si="17"/>
        <v>10.24375</v>
      </c>
      <c r="R46" s="181">
        <f t="shared" si="12"/>
        <v>21.920918555312905</v>
      </c>
    </row>
    <row r="47" spans="1:18" ht="12.75">
      <c r="A47" s="170" t="s">
        <v>103</v>
      </c>
      <c r="B47" s="167">
        <v>579.4</v>
      </c>
      <c r="C47" s="167">
        <v>91.8875</v>
      </c>
      <c r="D47" s="167">
        <v>11.2875</v>
      </c>
      <c r="E47" s="167">
        <v>62.3125</v>
      </c>
      <c r="F47" s="172">
        <v>0.28928234235890815</v>
      </c>
      <c r="G47" s="167">
        <v>25.6875</v>
      </c>
      <c r="H47" s="187">
        <v>79.5921875</v>
      </c>
      <c r="I47" s="187">
        <v>13.15</v>
      </c>
      <c r="J47" s="187">
        <v>62.6625</v>
      </c>
      <c r="K47" s="86">
        <v>0.2874184920978468</v>
      </c>
      <c r="L47" s="187">
        <v>6.93125</v>
      </c>
      <c r="M47" s="187">
        <f t="shared" si="13"/>
        <v>12.295312500000009</v>
      </c>
      <c r="N47" s="187">
        <f t="shared" si="14"/>
        <v>-1.8625000000000007</v>
      </c>
      <c r="O47" s="187">
        <f t="shared" si="15"/>
        <v>-0.3500000000000014</v>
      </c>
      <c r="P47" s="86">
        <f t="shared" si="16"/>
        <v>1.07991484125894</v>
      </c>
      <c r="Q47" s="187">
        <f t="shared" si="17"/>
        <v>18.75625</v>
      </c>
      <c r="R47" s="181">
        <f t="shared" si="12"/>
        <v>15.272489572881303</v>
      </c>
    </row>
    <row r="48" spans="1:18" ht="12.75">
      <c r="A48" s="170" t="s">
        <v>100</v>
      </c>
      <c r="B48" s="167">
        <v>531.2666666666667</v>
      </c>
      <c r="C48" s="167">
        <v>88.65</v>
      </c>
      <c r="D48" s="167">
        <v>25.525</v>
      </c>
      <c r="E48" s="167">
        <v>98.0125</v>
      </c>
      <c r="F48" s="172">
        <v>0.278568020517003</v>
      </c>
      <c r="G48" s="167">
        <v>5.2125</v>
      </c>
      <c r="H48" s="187">
        <v>79.5921875</v>
      </c>
      <c r="I48" s="187">
        <v>13.15</v>
      </c>
      <c r="J48" s="187">
        <v>62.6625</v>
      </c>
      <c r="K48" s="86">
        <v>0.2874184920978468</v>
      </c>
      <c r="L48" s="187">
        <v>6.93125</v>
      </c>
      <c r="M48" s="187">
        <f t="shared" si="13"/>
        <v>9.057812500000011</v>
      </c>
      <c r="N48" s="187">
        <f t="shared" si="14"/>
        <v>12.374999999999998</v>
      </c>
      <c r="O48" s="187">
        <f t="shared" si="15"/>
        <v>35.35</v>
      </c>
      <c r="P48" s="86">
        <f t="shared" si="16"/>
        <v>-4.701960535182943</v>
      </c>
      <c r="Q48" s="187">
        <f t="shared" si="17"/>
        <v>-1.71875</v>
      </c>
      <c r="R48" s="181">
        <f t="shared" si="12"/>
        <v>17.839939713164632</v>
      </c>
    </row>
    <row r="49" spans="1:18" ht="12.75">
      <c r="A49" s="170" t="s">
        <v>102</v>
      </c>
      <c r="B49" s="167">
        <v>642.65</v>
      </c>
      <c r="C49" s="167">
        <v>87.425</v>
      </c>
      <c r="D49" s="167">
        <v>26.2875</v>
      </c>
      <c r="E49" s="167">
        <v>83.45</v>
      </c>
      <c r="F49" s="172">
        <v>0.2622053503617843</v>
      </c>
      <c r="G49" s="167">
        <v>26.2</v>
      </c>
      <c r="H49" s="187">
        <v>79.5921875</v>
      </c>
      <c r="I49" s="187">
        <v>13.15</v>
      </c>
      <c r="J49" s="187">
        <v>62.6625</v>
      </c>
      <c r="K49" s="86">
        <v>0.2874184920978468</v>
      </c>
      <c r="L49" s="187">
        <v>6.93125</v>
      </c>
      <c r="M49" s="187">
        <f t="shared" si="13"/>
        <v>7.832812500000003</v>
      </c>
      <c r="N49" s="187">
        <f t="shared" si="14"/>
        <v>13.137500000000001</v>
      </c>
      <c r="O49" s="187">
        <f t="shared" si="15"/>
        <v>20.7875</v>
      </c>
      <c r="P49" s="86">
        <f t="shared" si="16"/>
        <v>-16.20322553668059</v>
      </c>
      <c r="Q49" s="187">
        <f t="shared" si="17"/>
        <v>19.268749999999997</v>
      </c>
      <c r="R49" s="181">
        <f t="shared" si="12"/>
        <v>21.074152521484855</v>
      </c>
    </row>
    <row r="50" spans="1:18" ht="12.75">
      <c r="A50" s="170" t="s">
        <v>104</v>
      </c>
      <c r="B50" s="167">
        <v>586.85</v>
      </c>
      <c r="C50" s="167">
        <v>75.925</v>
      </c>
      <c r="D50" s="167">
        <v>24.075</v>
      </c>
      <c r="E50" s="167">
        <v>99.325</v>
      </c>
      <c r="F50" s="172">
        <v>0.2804776319443596</v>
      </c>
      <c r="G50" s="167">
        <v>1.2875</v>
      </c>
      <c r="H50" s="187">
        <v>79.5921875</v>
      </c>
      <c r="I50" s="187">
        <v>13.15</v>
      </c>
      <c r="J50" s="187">
        <v>62.6625</v>
      </c>
      <c r="K50" s="86">
        <v>0.2874184920978468</v>
      </c>
      <c r="L50" s="187">
        <v>6.93125</v>
      </c>
      <c r="M50" s="187">
        <f t="shared" si="13"/>
        <v>-3.667187499999997</v>
      </c>
      <c r="N50" s="187">
        <f t="shared" si="14"/>
        <v>10.924999999999999</v>
      </c>
      <c r="O50" s="187">
        <f t="shared" si="15"/>
        <v>36.6625</v>
      </c>
      <c r="P50" s="86">
        <f t="shared" si="16"/>
        <v>-4.073243781073973</v>
      </c>
      <c r="Q50" s="187">
        <f t="shared" si="17"/>
        <v>-5.643750000000001</v>
      </c>
      <c r="R50" s="181">
        <f t="shared" si="12"/>
        <v>11.502417134936861</v>
      </c>
    </row>
    <row r="51" spans="1:18" ht="12.75">
      <c r="A51" s="171" t="s">
        <v>105</v>
      </c>
      <c r="B51" s="187">
        <v>548.6</v>
      </c>
      <c r="C51" s="187">
        <v>84.725</v>
      </c>
      <c r="D51" s="187">
        <v>18.8625</v>
      </c>
      <c r="E51" s="187">
        <v>73.1875</v>
      </c>
      <c r="F51" s="86">
        <v>0.258179098286469</v>
      </c>
      <c r="G51" s="187">
        <v>23.25</v>
      </c>
      <c r="H51" s="187">
        <v>79.5921875</v>
      </c>
      <c r="I51" s="187">
        <v>13.15</v>
      </c>
      <c r="J51" s="187">
        <v>62.6625</v>
      </c>
      <c r="K51" s="86">
        <v>0.2874184920978468</v>
      </c>
      <c r="L51" s="187">
        <v>6.93125</v>
      </c>
      <c r="M51" s="187">
        <f t="shared" si="13"/>
        <v>5.1328125</v>
      </c>
      <c r="N51" s="187">
        <f t="shared" si="14"/>
        <v>5.7125</v>
      </c>
      <c r="O51" s="187">
        <f t="shared" si="15"/>
        <v>10.524999999999999</v>
      </c>
      <c r="P51" s="86">
        <f t="shared" si="16"/>
        <v>-16.040731444921864</v>
      </c>
      <c r="Q51" s="187">
        <f t="shared" si="17"/>
        <v>16.31875</v>
      </c>
      <c r="R51" s="181">
        <f t="shared" si="12"/>
        <v>9.5532546511232</v>
      </c>
    </row>
    <row r="52" spans="1:18" ht="12.75">
      <c r="A52" s="174" t="s">
        <v>110</v>
      </c>
      <c r="B52" s="167">
        <v>518.6666666666666</v>
      </c>
      <c r="C52" s="167">
        <v>87.1875</v>
      </c>
      <c r="D52" s="167">
        <v>10.9625</v>
      </c>
      <c r="E52" s="167">
        <v>63.1375</v>
      </c>
      <c r="F52" s="172">
        <v>0.3087835053756216</v>
      </c>
      <c r="G52" s="167">
        <v>5.75</v>
      </c>
      <c r="H52" s="187">
        <v>79.5921875</v>
      </c>
      <c r="I52" s="187">
        <v>13.15</v>
      </c>
      <c r="J52" s="187">
        <v>62.6625</v>
      </c>
      <c r="K52" s="86">
        <v>0.2874184920978468</v>
      </c>
      <c r="L52" s="187">
        <v>6.93125</v>
      </c>
      <c r="M52" s="187">
        <f t="shared" si="13"/>
        <v>7.595312500000006</v>
      </c>
      <c r="N52" s="187">
        <f t="shared" si="14"/>
        <v>-2.1875</v>
      </c>
      <c r="O52" s="187">
        <f t="shared" si="15"/>
        <v>0.4750000000000014</v>
      </c>
      <c r="P52" s="86">
        <f t="shared" si="16"/>
        <v>11.081320220072524</v>
      </c>
      <c r="Q52" s="187">
        <f t="shared" si="17"/>
        <v>-1.1812500000000004</v>
      </c>
      <c r="R52" s="181">
        <f t="shared" si="12"/>
        <v>6.821157986800506</v>
      </c>
    </row>
    <row r="53" spans="1:18" ht="12.75">
      <c r="A53" s="174" t="s">
        <v>106</v>
      </c>
      <c r="B53" s="167">
        <v>558.5333333333333</v>
      </c>
      <c r="C53" s="167">
        <v>81.4375</v>
      </c>
      <c r="D53" s="167">
        <v>16</v>
      </c>
      <c r="E53" s="167">
        <v>72.225</v>
      </c>
      <c r="F53" s="172">
        <v>0.29313398871256996</v>
      </c>
      <c r="G53" s="167">
        <v>3.25</v>
      </c>
      <c r="H53" s="187">
        <v>79.5921875</v>
      </c>
      <c r="I53" s="187">
        <v>13.15</v>
      </c>
      <c r="J53" s="187">
        <v>62.6625</v>
      </c>
      <c r="K53" s="86">
        <v>0.2874184920978468</v>
      </c>
      <c r="L53" s="187">
        <v>6.93125</v>
      </c>
      <c r="M53" s="187">
        <f t="shared" si="13"/>
        <v>1.8453125000000057</v>
      </c>
      <c r="N53" s="187">
        <f t="shared" si="14"/>
        <v>2.8499999999999996</v>
      </c>
      <c r="O53" s="187">
        <f t="shared" si="15"/>
        <v>9.562499999999993</v>
      </c>
      <c r="P53" s="86">
        <f t="shared" si="16"/>
        <v>3.192295375876702</v>
      </c>
      <c r="Q53" s="187">
        <f t="shared" si="17"/>
        <v>-3.6812500000000004</v>
      </c>
      <c r="R53" s="181">
        <f t="shared" si="12"/>
        <v>5.0004118021025885</v>
      </c>
    </row>
    <row r="54" spans="1:18" ht="12.75">
      <c r="A54" s="174" t="s">
        <v>107</v>
      </c>
      <c r="B54" s="167">
        <v>527.9166666666666</v>
      </c>
      <c r="C54" s="167">
        <v>74.6125</v>
      </c>
      <c r="D54" s="167">
        <v>15.4625</v>
      </c>
      <c r="E54" s="167">
        <v>72.3</v>
      </c>
      <c r="F54" s="172">
        <v>0.2799747046240619</v>
      </c>
      <c r="G54" s="167">
        <v>14.35</v>
      </c>
      <c r="H54" s="187">
        <v>79.5921875</v>
      </c>
      <c r="I54" s="187">
        <v>13.15</v>
      </c>
      <c r="J54" s="187">
        <v>62.6625</v>
      </c>
      <c r="K54" s="86">
        <v>0.2874184920978468</v>
      </c>
      <c r="L54" s="187">
        <v>6.93125</v>
      </c>
      <c r="M54" s="187">
        <f t="shared" si="13"/>
        <v>-4.979687499999997</v>
      </c>
      <c r="N54" s="187">
        <f t="shared" si="14"/>
        <v>2.3125</v>
      </c>
      <c r="O54" s="187">
        <f t="shared" si="15"/>
        <v>9.637499999999996</v>
      </c>
      <c r="P54" s="86">
        <f t="shared" si="16"/>
        <v>-3.9296994705356303</v>
      </c>
      <c r="Q54" s="187">
        <f t="shared" si="17"/>
        <v>7.418749999999999</v>
      </c>
      <c r="R54" s="181">
        <f t="shared" si="12"/>
        <v>5.856060124026538</v>
      </c>
    </row>
    <row r="55" spans="1:18" ht="12.75">
      <c r="A55" s="174"/>
      <c r="B55" s="167"/>
      <c r="C55" s="167"/>
      <c r="D55" s="167"/>
      <c r="E55" s="167"/>
      <c r="F55" s="172"/>
      <c r="G55" s="167"/>
      <c r="H55" s="187"/>
      <c r="I55" s="187"/>
      <c r="J55" s="187"/>
      <c r="K55" s="86"/>
      <c r="L55" s="187"/>
      <c r="M55" s="173">
        <f>SUM(M44:M54)</f>
        <v>89.27343750000006</v>
      </c>
      <c r="N55" s="173">
        <f>SUM(N44:N54)</f>
        <v>56.8</v>
      </c>
      <c r="O55" s="173">
        <f>SUM(O44:O54)</f>
        <v>164.59999999999997</v>
      </c>
      <c r="P55" s="173">
        <f>SUM(P44:P54)</f>
        <v>-20.00822400426223</v>
      </c>
      <c r="Q55" s="173">
        <f>SUM(Q44:Q54)</f>
        <v>111.06874999999998</v>
      </c>
      <c r="R55" s="181"/>
    </row>
    <row r="56" spans="1:18" ht="12.75">
      <c r="A56" s="174" t="s">
        <v>112</v>
      </c>
      <c r="B56" s="167">
        <v>535.5833333333334</v>
      </c>
      <c r="C56" s="167">
        <v>81.5875</v>
      </c>
      <c r="D56" s="167">
        <v>10.5375</v>
      </c>
      <c r="E56" s="167">
        <v>59.5375</v>
      </c>
      <c r="F56" s="172">
        <v>0.30743762448418493</v>
      </c>
      <c r="G56" s="167">
        <v>5.5</v>
      </c>
      <c r="H56" s="187">
        <v>79.5921875</v>
      </c>
      <c r="I56" s="187">
        <v>13.15</v>
      </c>
      <c r="J56" s="187">
        <v>62.6625</v>
      </c>
      <c r="K56" s="86">
        <v>0.2874184920978468</v>
      </c>
      <c r="L56" s="187">
        <v>6.93125</v>
      </c>
      <c r="M56" s="187">
        <f t="shared" si="13"/>
        <v>1.9953125000000114</v>
      </c>
      <c r="N56" s="187">
        <f t="shared" si="14"/>
        <v>-2.6125000000000007</v>
      </c>
      <c r="O56" s="187">
        <f t="shared" si="15"/>
        <v>-3.125</v>
      </c>
      <c r="P56" s="86">
        <f t="shared" si="16"/>
        <v>10.72191365391626</v>
      </c>
      <c r="Q56" s="187">
        <f t="shared" si="17"/>
        <v>-1.4312500000000004</v>
      </c>
      <c r="R56" s="181">
        <f t="shared" si="12"/>
        <v>3.6516861778595993</v>
      </c>
    </row>
    <row r="57" spans="1:18" ht="12.75">
      <c r="A57" s="174" t="s">
        <v>108</v>
      </c>
      <c r="B57" s="167">
        <v>574.5</v>
      </c>
      <c r="C57" s="167">
        <v>86.7</v>
      </c>
      <c r="D57" s="167">
        <v>20.1</v>
      </c>
      <c r="E57" s="167">
        <v>64.725</v>
      </c>
      <c r="F57" s="172">
        <v>0.26024737567057316</v>
      </c>
      <c r="G57" s="167">
        <v>7.7125</v>
      </c>
      <c r="H57" s="187">
        <v>79.5921875</v>
      </c>
      <c r="I57" s="187">
        <v>13.15</v>
      </c>
      <c r="J57" s="187">
        <v>62.6625</v>
      </c>
      <c r="K57" s="86">
        <v>0.2874184920978468</v>
      </c>
      <c r="L57" s="187">
        <v>6.93125</v>
      </c>
      <c r="M57" s="187">
        <f t="shared" si="13"/>
        <v>7.1078125000000085</v>
      </c>
      <c r="N57" s="187">
        <f t="shared" si="14"/>
        <v>6.950000000000001</v>
      </c>
      <c r="O57" s="187">
        <f t="shared" si="15"/>
        <v>2.062499999999993</v>
      </c>
      <c r="P57" s="86">
        <f t="shared" si="16"/>
        <v>-15.609806387468716</v>
      </c>
      <c r="Q57" s="187">
        <f t="shared" si="17"/>
        <v>0.78125</v>
      </c>
      <c r="R57" s="181">
        <f t="shared" si="12"/>
        <v>-1.8309330127056058</v>
      </c>
    </row>
    <row r="58" spans="1:18" ht="12.75">
      <c r="A58" s="174" t="s">
        <v>111</v>
      </c>
      <c r="B58" s="167">
        <v>504.7166666666667</v>
      </c>
      <c r="C58" s="167">
        <v>82.3375</v>
      </c>
      <c r="D58" s="167">
        <v>13.175</v>
      </c>
      <c r="E58" s="167">
        <v>56.975</v>
      </c>
      <c r="F58" s="172">
        <v>0.28983610002210375</v>
      </c>
      <c r="G58" s="167">
        <v>2.2875</v>
      </c>
      <c r="H58" s="187">
        <v>79.5921875</v>
      </c>
      <c r="I58" s="187">
        <v>13.15</v>
      </c>
      <c r="J58" s="187">
        <v>62.6625</v>
      </c>
      <c r="K58" s="86">
        <v>0.2874184920978468</v>
      </c>
      <c r="L58" s="187">
        <v>6.93125</v>
      </c>
      <c r="M58" s="187">
        <f t="shared" si="13"/>
        <v>2.7453125000000114</v>
      </c>
      <c r="N58" s="187">
        <f t="shared" si="14"/>
        <v>0.025000000000000355</v>
      </c>
      <c r="O58" s="187">
        <f t="shared" si="15"/>
        <v>-5.6875</v>
      </c>
      <c r="P58" s="86">
        <f t="shared" si="16"/>
        <v>1.2202070128378806</v>
      </c>
      <c r="Q58" s="187">
        <f t="shared" si="17"/>
        <v>-4.643750000000001</v>
      </c>
      <c r="R58" s="181">
        <f t="shared" si="12"/>
        <v>-3.290248191430903</v>
      </c>
    </row>
    <row r="59" spans="1:18" ht="12.75">
      <c r="A59" s="174" t="s">
        <v>120</v>
      </c>
      <c r="B59" s="167">
        <v>547.4166666666666</v>
      </c>
      <c r="C59" s="167">
        <v>87.65</v>
      </c>
      <c r="D59" s="167">
        <v>3.7875</v>
      </c>
      <c r="E59" s="167">
        <v>44.2125</v>
      </c>
      <c r="F59" s="172">
        <v>0.3047118812515433</v>
      </c>
      <c r="G59" s="167">
        <v>14.3875</v>
      </c>
      <c r="H59" s="187">
        <v>79.5921875</v>
      </c>
      <c r="I59" s="187">
        <v>13.15</v>
      </c>
      <c r="J59" s="187">
        <v>62.6625</v>
      </c>
      <c r="K59" s="86">
        <v>0.2874184920978468</v>
      </c>
      <c r="L59" s="187">
        <v>6.93125</v>
      </c>
      <c r="M59" s="187">
        <f t="shared" si="13"/>
        <v>8.057812500000011</v>
      </c>
      <c r="N59" s="187">
        <f t="shared" si="14"/>
        <v>-9.3625</v>
      </c>
      <c r="O59" s="187">
        <f t="shared" si="15"/>
        <v>-18.450000000000003</v>
      </c>
      <c r="P59" s="86">
        <f t="shared" si="16"/>
        <v>9.46668944588602</v>
      </c>
      <c r="Q59" s="187">
        <f t="shared" si="17"/>
        <v>7.456249999999999</v>
      </c>
      <c r="R59" s="181">
        <f t="shared" si="12"/>
        <v>0.7863946353901055</v>
      </c>
    </row>
    <row r="60" spans="1:18" ht="12.75">
      <c r="A60" s="174" t="s">
        <v>114</v>
      </c>
      <c r="B60" s="167">
        <v>486.7833333333333</v>
      </c>
      <c r="C60" s="167">
        <v>71.025</v>
      </c>
      <c r="D60" s="167">
        <v>12.9625</v>
      </c>
      <c r="E60" s="167">
        <v>62.075</v>
      </c>
      <c r="F60" s="172">
        <v>0.28702712266530006</v>
      </c>
      <c r="G60" s="167">
        <v>5.4625</v>
      </c>
      <c r="H60" s="187">
        <v>79.5921875</v>
      </c>
      <c r="I60" s="187">
        <v>13.15</v>
      </c>
      <c r="J60" s="187">
        <v>62.6625</v>
      </c>
      <c r="K60" s="86">
        <v>0.2874184920978468</v>
      </c>
      <c r="L60" s="187">
        <v>6.93125</v>
      </c>
      <c r="M60" s="187">
        <f t="shared" si="13"/>
        <v>-8.567187499999989</v>
      </c>
      <c r="N60" s="187">
        <f t="shared" si="14"/>
        <v>-0.1875</v>
      </c>
      <c r="O60" s="187">
        <f t="shared" si="15"/>
        <v>-0.5874999999999986</v>
      </c>
      <c r="P60" s="86">
        <f t="shared" si="16"/>
        <v>-0.19051211693988257</v>
      </c>
      <c r="Q60" s="187">
        <f t="shared" si="17"/>
        <v>-1.46875</v>
      </c>
      <c r="R60" s="181">
        <f t="shared" si="12"/>
        <v>-3.6239795585173615</v>
      </c>
    </row>
    <row r="61" spans="1:18" ht="12.75">
      <c r="A61" s="174" t="s">
        <v>116</v>
      </c>
      <c r="B61" s="167">
        <v>524.35</v>
      </c>
      <c r="C61" s="167">
        <v>71.3875</v>
      </c>
      <c r="D61" s="167">
        <v>13.175</v>
      </c>
      <c r="E61" s="167">
        <v>69.25</v>
      </c>
      <c r="F61" s="172">
        <v>0.27697913935243734</v>
      </c>
      <c r="G61" s="167">
        <v>2.5</v>
      </c>
      <c r="H61" s="187">
        <v>79.5921875</v>
      </c>
      <c r="I61" s="187">
        <v>13.15</v>
      </c>
      <c r="J61" s="187">
        <v>62.6625</v>
      </c>
      <c r="K61" s="86">
        <v>0.2874184920978468</v>
      </c>
      <c r="L61" s="187">
        <v>6.93125</v>
      </c>
      <c r="M61" s="187">
        <f t="shared" si="13"/>
        <v>-8.204687499999991</v>
      </c>
      <c r="N61" s="187">
        <f t="shared" si="14"/>
        <v>0.025000000000000355</v>
      </c>
      <c r="O61" s="187">
        <f t="shared" si="15"/>
        <v>6.587499999999999</v>
      </c>
      <c r="P61" s="86">
        <f t="shared" si="16"/>
        <v>-5.473874612055456</v>
      </c>
      <c r="Q61" s="187">
        <f t="shared" si="17"/>
        <v>-4.43125</v>
      </c>
      <c r="R61" s="181">
        <f t="shared" si="12"/>
        <v>-6.950843323508477</v>
      </c>
    </row>
    <row r="62" spans="1:18" ht="12.75">
      <c r="A62" s="174" t="s">
        <v>109</v>
      </c>
      <c r="B62" s="167">
        <v>438.21666666666664</v>
      </c>
      <c r="C62" s="167">
        <v>74.0875</v>
      </c>
      <c r="D62" s="167">
        <v>4.5</v>
      </c>
      <c r="E62" s="167">
        <v>29.15</v>
      </c>
      <c r="F62" s="172">
        <v>0.2714088331707745</v>
      </c>
      <c r="G62" s="167">
        <v>36.7</v>
      </c>
      <c r="H62" s="187">
        <v>79.5921875</v>
      </c>
      <c r="I62" s="187">
        <v>13.15</v>
      </c>
      <c r="J62" s="187">
        <v>62.6625</v>
      </c>
      <c r="K62" s="86">
        <v>0.2874184920978468</v>
      </c>
      <c r="L62" s="187">
        <v>6.93125</v>
      </c>
      <c r="M62" s="187">
        <f t="shared" si="13"/>
        <v>-5.504687499999989</v>
      </c>
      <c r="N62" s="187">
        <f t="shared" si="14"/>
        <v>-8.65</v>
      </c>
      <c r="O62" s="187">
        <f t="shared" si="15"/>
        <v>-33.5125</v>
      </c>
      <c r="P62" s="86">
        <f t="shared" si="16"/>
        <v>-7.015699369491862</v>
      </c>
      <c r="Q62" s="187">
        <f t="shared" si="17"/>
        <v>29.768750000000004</v>
      </c>
      <c r="R62" s="181">
        <f t="shared" si="12"/>
        <v>-1.6605939764727182</v>
      </c>
    </row>
    <row r="63" spans="1:18" ht="12.75">
      <c r="A63" s="174" t="s">
        <v>145</v>
      </c>
      <c r="B63" s="167">
        <v>449.8833333333334</v>
      </c>
      <c r="C63" s="167">
        <v>57.775</v>
      </c>
      <c r="D63" s="167">
        <v>13.3625</v>
      </c>
      <c r="E63" s="167">
        <v>53.925</v>
      </c>
      <c r="F63" s="172">
        <v>0.2786525015598012</v>
      </c>
      <c r="G63" s="167">
        <v>13.75</v>
      </c>
      <c r="H63" s="187">
        <v>79.5921875</v>
      </c>
      <c r="I63" s="187">
        <v>13.15</v>
      </c>
      <c r="J63" s="187">
        <v>62.6625</v>
      </c>
      <c r="K63" s="86">
        <v>0.2874184920978468</v>
      </c>
      <c r="L63" s="187">
        <v>6.93125</v>
      </c>
      <c r="M63" s="187">
        <f t="shared" si="13"/>
        <v>-21.817187499999996</v>
      </c>
      <c r="N63" s="187">
        <f t="shared" si="14"/>
        <v>0.21250000000000036</v>
      </c>
      <c r="O63" s="187">
        <f t="shared" si="15"/>
        <v>-8.737500000000004</v>
      </c>
      <c r="P63" s="86">
        <f t="shared" si="16"/>
        <v>-3.943673043224419</v>
      </c>
      <c r="Q63" s="187">
        <f t="shared" si="17"/>
        <v>6.81875</v>
      </c>
      <c r="R63" s="181">
        <f t="shared" si="12"/>
        <v>-5.622987914848109</v>
      </c>
    </row>
    <row r="64" spans="1:18" ht="12.75">
      <c r="A64" s="174"/>
      <c r="B64" s="167"/>
      <c r="C64" s="167"/>
      <c r="D64" s="167"/>
      <c r="E64" s="167"/>
      <c r="F64" s="172"/>
      <c r="G64" s="167"/>
      <c r="H64" s="187"/>
      <c r="I64" s="187"/>
      <c r="J64" s="187"/>
      <c r="K64" s="86"/>
      <c r="L64" s="187"/>
      <c r="M64" s="187"/>
      <c r="N64" s="187"/>
      <c r="O64" s="187"/>
      <c r="P64" s="86"/>
      <c r="Q64" s="187"/>
      <c r="R64" s="181"/>
    </row>
    <row r="65" spans="1:18" ht="12.75">
      <c r="A65" s="174"/>
      <c r="B65" s="167"/>
      <c r="C65" s="167"/>
      <c r="D65" s="167"/>
      <c r="E65" s="167"/>
      <c r="F65" s="172"/>
      <c r="G65" s="167"/>
      <c r="H65" s="187"/>
      <c r="I65" s="187"/>
      <c r="J65" s="187"/>
      <c r="K65" s="86"/>
      <c r="L65" s="187"/>
      <c r="M65" s="187"/>
      <c r="N65" s="187"/>
      <c r="O65" s="187"/>
      <c r="P65" s="86"/>
      <c r="Q65" s="187"/>
      <c r="R65" s="181"/>
    </row>
    <row r="66" spans="1:18" ht="12.75">
      <c r="A66" s="174" t="s">
        <v>121</v>
      </c>
      <c r="B66" s="167">
        <v>668.85</v>
      </c>
      <c r="C66" s="167">
        <v>111.2125</v>
      </c>
      <c r="D66" s="167">
        <v>23.6</v>
      </c>
      <c r="E66" s="167">
        <v>93.5875</v>
      </c>
      <c r="F66" s="172">
        <v>0.31959716165262825</v>
      </c>
      <c r="G66" s="167">
        <v>7.5</v>
      </c>
      <c r="H66" s="187">
        <v>82.1125</v>
      </c>
      <c r="I66" s="187">
        <v>10.9578125</v>
      </c>
      <c r="J66" s="187">
        <v>63.14375</v>
      </c>
      <c r="K66" s="86">
        <v>0.2799771066537903</v>
      </c>
      <c r="L66" s="187">
        <v>16.9640625</v>
      </c>
      <c r="M66" s="187">
        <f>C66-H66</f>
        <v>29.10000000000001</v>
      </c>
      <c r="N66" s="187">
        <f>D66-I66</f>
        <v>12.642187500000002</v>
      </c>
      <c r="O66" s="187">
        <f>E66-J66</f>
        <v>30.44375000000001</v>
      </c>
      <c r="P66" s="86">
        <f>(F66-K66)*B66</f>
        <v>26.499873785972778</v>
      </c>
      <c r="Q66" s="187">
        <f>G66-L66</f>
        <v>-9.4640625</v>
      </c>
      <c r="R66" s="181">
        <f aca="true" t="shared" si="18" ref="R66:R85">(M66*$T$2)+(N66*$U$2)+(O66*$V$2)+(P66*$W$2)+(Q66*$X$2)</f>
        <v>37.12679348685201</v>
      </c>
    </row>
    <row r="67" spans="1:18" ht="12.75">
      <c r="A67" s="174" t="s">
        <v>123</v>
      </c>
      <c r="B67" s="167">
        <v>654.45</v>
      </c>
      <c r="C67" s="167">
        <v>95.3125</v>
      </c>
      <c r="D67" s="167">
        <v>30.1375</v>
      </c>
      <c r="E67" s="167">
        <v>107.8625</v>
      </c>
      <c r="F67" s="172">
        <v>0.3039386238404546</v>
      </c>
      <c r="G67" s="167">
        <v>4.5</v>
      </c>
      <c r="H67" s="187">
        <v>82.1125</v>
      </c>
      <c r="I67" s="187">
        <v>10.9578125</v>
      </c>
      <c r="J67" s="187">
        <v>63.14375</v>
      </c>
      <c r="K67" s="86">
        <v>0.2799771066537903</v>
      </c>
      <c r="L67" s="187">
        <v>16.9640625</v>
      </c>
      <c r="M67" s="187">
        <f aca="true" t="shared" si="19" ref="M67:M85">C67-H67</f>
        <v>13.200000000000003</v>
      </c>
      <c r="N67" s="187">
        <f aca="true" t="shared" si="20" ref="N67:N85">D67-I67</f>
        <v>19.1796875</v>
      </c>
      <c r="O67" s="187">
        <f aca="true" t="shared" si="21" ref="O67:O85">E67-J67</f>
        <v>44.71875</v>
      </c>
      <c r="P67" s="86">
        <f aca="true" t="shared" si="22" ref="P67:P85">(F67-K67)*B67</f>
        <v>15.681614922812477</v>
      </c>
      <c r="Q67" s="187">
        <f aca="true" t="shared" si="23" ref="Q67:Q85">G67-L67</f>
        <v>-12.4640625</v>
      </c>
      <c r="R67" s="181">
        <f t="shared" si="18"/>
        <v>33.11139202442065</v>
      </c>
    </row>
    <row r="68" spans="1:18" ht="12.75">
      <c r="A68" s="175" t="s">
        <v>124</v>
      </c>
      <c r="B68" s="167">
        <v>675.8666666666667</v>
      </c>
      <c r="C68" s="167">
        <v>112.25</v>
      </c>
      <c r="D68" s="167">
        <v>13.325</v>
      </c>
      <c r="E68" s="167">
        <v>63.575</v>
      </c>
      <c r="F68" s="172">
        <v>0.28569239775142363</v>
      </c>
      <c r="G68" s="167">
        <v>36.5625</v>
      </c>
      <c r="H68" s="187">
        <v>82.1125</v>
      </c>
      <c r="I68" s="187">
        <v>10.9578125</v>
      </c>
      <c r="J68" s="187">
        <v>63.14375</v>
      </c>
      <c r="K68" s="86">
        <v>0.2799771066537903</v>
      </c>
      <c r="L68" s="187">
        <v>16.9640625</v>
      </c>
      <c r="M68" s="187">
        <f t="shared" si="19"/>
        <v>30.137500000000003</v>
      </c>
      <c r="N68" s="187">
        <f t="shared" si="20"/>
        <v>2.3671875</v>
      </c>
      <c r="O68" s="187">
        <f t="shared" si="21"/>
        <v>0.4312500000000057</v>
      </c>
      <c r="P68" s="86">
        <f t="shared" si="22"/>
        <v>3.8627747431871318</v>
      </c>
      <c r="Q68" s="187">
        <f t="shared" si="23"/>
        <v>19.5984375</v>
      </c>
      <c r="R68" s="181">
        <f t="shared" si="18"/>
        <v>25.86696584782821</v>
      </c>
    </row>
    <row r="69" spans="1:18" ht="12.75">
      <c r="A69" s="174" t="s">
        <v>126</v>
      </c>
      <c r="B69" s="167">
        <v>626.15</v>
      </c>
      <c r="C69" s="167">
        <v>113.95</v>
      </c>
      <c r="D69" s="167">
        <v>18.7125</v>
      </c>
      <c r="E69" s="167">
        <v>75.875</v>
      </c>
      <c r="F69" s="172">
        <v>0.3065703263040477</v>
      </c>
      <c r="G69" s="167">
        <v>15.1375</v>
      </c>
      <c r="H69" s="187">
        <v>82.1125</v>
      </c>
      <c r="I69" s="187">
        <v>10.9578125</v>
      </c>
      <c r="J69" s="187">
        <v>63.14375</v>
      </c>
      <c r="K69" s="86">
        <v>0.2799771066537903</v>
      </c>
      <c r="L69" s="187">
        <v>16.9640625</v>
      </c>
      <c r="M69" s="187">
        <f t="shared" si="19"/>
        <v>31.837500000000006</v>
      </c>
      <c r="N69" s="187">
        <f t="shared" si="20"/>
        <v>7.754687499999999</v>
      </c>
      <c r="O69" s="187">
        <f t="shared" si="21"/>
        <v>12.731250000000003</v>
      </c>
      <c r="P69" s="86">
        <f t="shared" si="22"/>
        <v>16.651344484008675</v>
      </c>
      <c r="Q69" s="187">
        <f t="shared" si="23"/>
        <v>-1.8265625000000014</v>
      </c>
      <c r="R69" s="181">
        <f t="shared" si="18"/>
        <v>27.683319285890448</v>
      </c>
    </row>
    <row r="70" spans="1:18" ht="12.75">
      <c r="A70" s="174" t="s">
        <v>128</v>
      </c>
      <c r="B70" s="167">
        <v>608.6666666666666</v>
      </c>
      <c r="C70" s="167">
        <v>97.0375</v>
      </c>
      <c r="D70" s="167">
        <v>13.15</v>
      </c>
      <c r="E70" s="167">
        <v>62.425</v>
      </c>
      <c r="F70" s="172">
        <v>0.2856452333828696</v>
      </c>
      <c r="G70" s="167">
        <v>33.775</v>
      </c>
      <c r="H70" s="187">
        <v>82.1125</v>
      </c>
      <c r="I70" s="187">
        <v>10.9578125</v>
      </c>
      <c r="J70" s="187">
        <v>63.14375</v>
      </c>
      <c r="K70" s="86">
        <v>0.2799771066537903</v>
      </c>
      <c r="L70" s="187">
        <v>16.9640625</v>
      </c>
      <c r="M70" s="187">
        <f t="shared" si="19"/>
        <v>14.924999999999997</v>
      </c>
      <c r="N70" s="187">
        <f t="shared" si="20"/>
        <v>2.192187500000001</v>
      </c>
      <c r="O70" s="187">
        <f t="shared" si="21"/>
        <v>-0.71875</v>
      </c>
      <c r="P70" s="86">
        <f t="shared" si="22"/>
        <v>3.449999802432963</v>
      </c>
      <c r="Q70" s="187">
        <f t="shared" si="23"/>
        <v>16.810937499999998</v>
      </c>
      <c r="R70" s="181">
        <f t="shared" si="18"/>
        <v>19.356222795566516</v>
      </c>
    </row>
    <row r="71" spans="1:18" ht="12.75">
      <c r="A71" s="174" t="s">
        <v>127</v>
      </c>
      <c r="B71" s="167">
        <v>576.8333333333334</v>
      </c>
      <c r="C71" s="167">
        <v>90.0625</v>
      </c>
      <c r="D71" s="167">
        <v>21.7125</v>
      </c>
      <c r="E71" s="167">
        <v>80.5625</v>
      </c>
      <c r="F71" s="172">
        <v>0.2764091097094023</v>
      </c>
      <c r="G71" s="167">
        <v>13.85</v>
      </c>
      <c r="H71" s="187">
        <v>82.1125</v>
      </c>
      <c r="I71" s="187">
        <v>10.9578125</v>
      </c>
      <c r="J71" s="187">
        <v>63.14375</v>
      </c>
      <c r="K71" s="86">
        <v>0.2799771066537903</v>
      </c>
      <c r="L71" s="187">
        <v>16.9640625</v>
      </c>
      <c r="M71" s="187">
        <f t="shared" si="19"/>
        <v>7.950000000000003</v>
      </c>
      <c r="N71" s="187">
        <f t="shared" si="20"/>
        <v>10.7546875</v>
      </c>
      <c r="O71" s="187">
        <f t="shared" si="21"/>
        <v>17.418750000000003</v>
      </c>
      <c r="P71" s="86">
        <f t="shared" si="22"/>
        <v>-2.0581395707544634</v>
      </c>
      <c r="Q71" s="187">
        <f t="shared" si="23"/>
        <v>-3.114062500000001</v>
      </c>
      <c r="R71" s="181">
        <f t="shared" si="18"/>
        <v>12.0524799429652</v>
      </c>
    </row>
    <row r="72" spans="1:18" ht="12.75">
      <c r="A72" s="174" t="s">
        <v>129</v>
      </c>
      <c r="B72" s="167">
        <v>546.8833333333333</v>
      </c>
      <c r="C72" s="167">
        <v>88.125</v>
      </c>
      <c r="D72" s="167">
        <v>22.5</v>
      </c>
      <c r="E72" s="167">
        <v>82.5875</v>
      </c>
      <c r="F72" s="172">
        <v>0.2880035699050715</v>
      </c>
      <c r="G72" s="167">
        <v>1.825</v>
      </c>
      <c r="H72" s="187">
        <v>82.1125</v>
      </c>
      <c r="I72" s="187">
        <v>10.9578125</v>
      </c>
      <c r="J72" s="187">
        <v>63.14375</v>
      </c>
      <c r="K72" s="86">
        <v>0.2799771066537903</v>
      </c>
      <c r="L72" s="187">
        <v>16.9640625</v>
      </c>
      <c r="M72" s="187">
        <f t="shared" si="19"/>
        <v>6.012500000000003</v>
      </c>
      <c r="N72" s="187">
        <f t="shared" si="20"/>
        <v>11.5421875</v>
      </c>
      <c r="O72" s="187">
        <f t="shared" si="21"/>
        <v>19.44375000000001</v>
      </c>
      <c r="P72" s="86">
        <f t="shared" si="22"/>
        <v>4.389538977738168</v>
      </c>
      <c r="Q72" s="187">
        <f t="shared" si="23"/>
        <v>-15.139062500000001</v>
      </c>
      <c r="R72" s="181">
        <f t="shared" si="18"/>
        <v>8.682568668836065</v>
      </c>
    </row>
    <row r="73" spans="1:18" ht="12.75">
      <c r="A73" s="174" t="s">
        <v>130</v>
      </c>
      <c r="B73" s="167">
        <v>604.0333333333333</v>
      </c>
      <c r="C73" s="167">
        <v>87.025</v>
      </c>
      <c r="D73" s="167">
        <v>6.7125</v>
      </c>
      <c r="E73" s="167">
        <v>60.975</v>
      </c>
      <c r="F73" s="172">
        <v>0.2892291148922386</v>
      </c>
      <c r="G73" s="167">
        <v>29.35</v>
      </c>
      <c r="H73" s="187">
        <v>82.1125</v>
      </c>
      <c r="I73" s="187">
        <v>10.9578125</v>
      </c>
      <c r="J73" s="187">
        <v>63.14375</v>
      </c>
      <c r="K73" s="86">
        <v>0.2799771066537903</v>
      </c>
      <c r="L73" s="187">
        <v>16.9640625</v>
      </c>
      <c r="M73" s="187">
        <f t="shared" si="19"/>
        <v>4.9125000000000085</v>
      </c>
      <c r="N73" s="187">
        <f t="shared" si="20"/>
        <v>-4.245312499999999</v>
      </c>
      <c r="O73" s="187">
        <f t="shared" si="21"/>
        <v>-2.1687499999999957</v>
      </c>
      <c r="P73" s="86">
        <f t="shared" si="22"/>
        <v>5.588521376297418</v>
      </c>
      <c r="Q73" s="187">
        <f t="shared" si="23"/>
        <v>12.3859375</v>
      </c>
      <c r="R73" s="181">
        <f t="shared" si="18"/>
        <v>9.531969138521372</v>
      </c>
    </row>
    <row r="74" spans="1:18" ht="12.75">
      <c r="A74" s="174" t="s">
        <v>125</v>
      </c>
      <c r="B74" s="167">
        <v>640.25</v>
      </c>
      <c r="C74" s="167">
        <v>97.2625</v>
      </c>
      <c r="D74" s="167">
        <v>7</v>
      </c>
      <c r="E74" s="167">
        <v>58.55</v>
      </c>
      <c r="F74" s="172">
        <v>0.2775029234329276</v>
      </c>
      <c r="G74" s="167">
        <v>58.825</v>
      </c>
      <c r="H74" s="187">
        <v>82.1125</v>
      </c>
      <c r="I74" s="187">
        <v>10.9578125</v>
      </c>
      <c r="J74" s="187">
        <v>63.14375</v>
      </c>
      <c r="K74" s="86">
        <v>0.2799771066537903</v>
      </c>
      <c r="L74" s="187">
        <v>16.9640625</v>
      </c>
      <c r="M74" s="187">
        <f t="shared" si="19"/>
        <v>15.150000000000006</v>
      </c>
      <c r="N74" s="187">
        <f t="shared" si="20"/>
        <v>-3.9578124999999993</v>
      </c>
      <c r="O74" s="187">
        <f t="shared" si="21"/>
        <v>-4.59375</v>
      </c>
      <c r="P74" s="86">
        <f t="shared" si="22"/>
        <v>-1.584095807157331</v>
      </c>
      <c r="Q74" s="187">
        <f t="shared" si="23"/>
        <v>41.860937500000006</v>
      </c>
      <c r="R74" s="181">
        <f t="shared" si="18"/>
        <v>27.433240610941226</v>
      </c>
    </row>
    <row r="75" spans="1:18" ht="12.75">
      <c r="A75" s="174" t="s">
        <v>132</v>
      </c>
      <c r="B75" s="167">
        <v>602.3166666666666</v>
      </c>
      <c r="C75" s="167">
        <v>89.2875</v>
      </c>
      <c r="D75" s="167">
        <v>9.4625</v>
      </c>
      <c r="E75" s="167">
        <v>70.1375</v>
      </c>
      <c r="F75" s="172">
        <v>0.28473298391969865</v>
      </c>
      <c r="G75" s="167">
        <v>15.3625</v>
      </c>
      <c r="H75" s="187">
        <v>82.1125</v>
      </c>
      <c r="I75" s="187">
        <v>10.9578125</v>
      </c>
      <c r="J75" s="187">
        <v>63.14375</v>
      </c>
      <c r="K75" s="86">
        <v>0.2799771066537903</v>
      </c>
      <c r="L75" s="187">
        <v>16.9640625</v>
      </c>
      <c r="M75" s="187">
        <f t="shared" si="19"/>
        <v>7.174999999999997</v>
      </c>
      <c r="N75" s="187">
        <f t="shared" si="20"/>
        <v>-1.495312499999999</v>
      </c>
      <c r="O75" s="187">
        <f t="shared" si="21"/>
        <v>6.993750000000006</v>
      </c>
      <c r="P75" s="86">
        <f t="shared" si="22"/>
        <v>2.8645441418777096</v>
      </c>
      <c r="Q75" s="187">
        <f t="shared" si="23"/>
        <v>-1.6015625</v>
      </c>
      <c r="R75" s="181">
        <f t="shared" si="18"/>
        <v>3.3232481224997112</v>
      </c>
    </row>
    <row r="76" spans="1:18" ht="12.75">
      <c r="A76" s="171" t="s">
        <v>131</v>
      </c>
      <c r="B76" s="187">
        <v>542.7666666666667</v>
      </c>
      <c r="C76" s="187">
        <v>81.8875</v>
      </c>
      <c r="D76" s="187">
        <v>14.6375</v>
      </c>
      <c r="E76" s="187">
        <v>67.425</v>
      </c>
      <c r="F76" s="86">
        <v>0.28913758516478894</v>
      </c>
      <c r="G76" s="187">
        <v>9.7875</v>
      </c>
      <c r="H76" s="187">
        <v>82.1125</v>
      </c>
      <c r="I76" s="187">
        <v>10.9578125</v>
      </c>
      <c r="J76" s="187">
        <v>63.14375</v>
      </c>
      <c r="K76" s="86">
        <v>0.2799771066537903</v>
      </c>
      <c r="L76" s="187">
        <v>16.9640625</v>
      </c>
      <c r="M76" s="187">
        <f t="shared" si="19"/>
        <v>-0.22499999999999432</v>
      </c>
      <c r="N76" s="187">
        <f t="shared" si="20"/>
        <v>3.6796875</v>
      </c>
      <c r="O76" s="187">
        <f t="shared" si="21"/>
        <v>4.28125</v>
      </c>
      <c r="P76" s="86">
        <f t="shared" si="22"/>
        <v>4.9720023864863725</v>
      </c>
      <c r="Q76" s="187">
        <f t="shared" si="23"/>
        <v>-7.176562500000001</v>
      </c>
      <c r="R76" s="181">
        <f t="shared" si="18"/>
        <v>2.437920883237279</v>
      </c>
    </row>
    <row r="77" spans="1:18" ht="12.75">
      <c r="A77" s="171"/>
      <c r="B77" s="187"/>
      <c r="C77" s="187"/>
      <c r="D77" s="187"/>
      <c r="E77" s="187"/>
      <c r="F77" s="86"/>
      <c r="G77" s="187"/>
      <c r="H77" s="187"/>
      <c r="I77" s="187"/>
      <c r="J77" s="187"/>
      <c r="K77" s="86"/>
      <c r="L77" s="187"/>
      <c r="M77" s="173">
        <f>SUM(M66:M76)</f>
        <v>160.17500000000004</v>
      </c>
      <c r="N77" s="173">
        <f>SUM(N66:N76)</f>
        <v>60.414062500000014</v>
      </c>
      <c r="O77" s="173">
        <f>SUM(O66:O76)</f>
        <v>128.98125000000005</v>
      </c>
      <c r="P77" s="173">
        <f>SUM(P66:P76)</f>
        <v>80.3179792429019</v>
      </c>
      <c r="Q77" s="173">
        <f>SUM(Q66:Q76)</f>
        <v>39.8703125</v>
      </c>
      <c r="R77" s="181"/>
    </row>
    <row r="78" spans="1:18" ht="12.75">
      <c r="A78" s="171" t="s">
        <v>135</v>
      </c>
      <c r="B78" s="187">
        <v>614.75</v>
      </c>
      <c r="C78" s="187">
        <v>90.025</v>
      </c>
      <c r="D78" s="187">
        <v>6.7125</v>
      </c>
      <c r="E78" s="187">
        <v>55.775</v>
      </c>
      <c r="F78" s="86">
        <v>0.2865868058915274</v>
      </c>
      <c r="G78" s="187">
        <v>11.925</v>
      </c>
      <c r="H78" s="187">
        <v>82.1125</v>
      </c>
      <c r="I78" s="187">
        <v>10.9578125</v>
      </c>
      <c r="J78" s="187">
        <v>63.14375</v>
      </c>
      <c r="K78" s="86">
        <v>0.2799771066537903</v>
      </c>
      <c r="L78" s="187">
        <v>16.9640625</v>
      </c>
      <c r="M78" s="187">
        <f t="shared" si="19"/>
        <v>7.9125000000000085</v>
      </c>
      <c r="N78" s="187">
        <f t="shared" si="20"/>
        <v>-4.245312499999999</v>
      </c>
      <c r="O78" s="187">
        <f t="shared" si="21"/>
        <v>-7.368749999999999</v>
      </c>
      <c r="P78" s="86">
        <f t="shared" si="22"/>
        <v>4.0633126063989025</v>
      </c>
      <c r="Q78" s="187">
        <f t="shared" si="23"/>
        <v>-5.0390625</v>
      </c>
      <c r="R78" s="181">
        <f t="shared" si="18"/>
        <v>-4.313768245996112</v>
      </c>
    </row>
    <row r="79" spans="1:18" ht="12.75">
      <c r="A79" s="171" t="s">
        <v>133</v>
      </c>
      <c r="B79" s="187">
        <v>462.5833333333333</v>
      </c>
      <c r="C79" s="187">
        <v>69.6</v>
      </c>
      <c r="D79" s="187">
        <v>12.175</v>
      </c>
      <c r="E79" s="187">
        <v>63.475</v>
      </c>
      <c r="F79" s="86">
        <v>0.3025386073884504</v>
      </c>
      <c r="G79" s="187">
        <v>5.2875</v>
      </c>
      <c r="H79" s="187">
        <v>82.1125</v>
      </c>
      <c r="I79" s="187">
        <v>10.9578125</v>
      </c>
      <c r="J79" s="187">
        <v>63.14375</v>
      </c>
      <c r="K79" s="86">
        <v>0.2799771066537903</v>
      </c>
      <c r="L79" s="187">
        <v>16.9640625</v>
      </c>
      <c r="M79" s="187">
        <f t="shared" si="19"/>
        <v>-12.512500000000003</v>
      </c>
      <c r="N79" s="187">
        <f t="shared" si="20"/>
        <v>1.2171875000000014</v>
      </c>
      <c r="O79" s="187">
        <f t="shared" si="21"/>
        <v>0.33125000000000426</v>
      </c>
      <c r="P79" s="86">
        <f t="shared" si="22"/>
        <v>10.436574214841528</v>
      </c>
      <c r="Q79" s="187">
        <f t="shared" si="23"/>
        <v>-11.676562500000001</v>
      </c>
      <c r="R79" s="181">
        <f t="shared" si="18"/>
        <v>-3.254591708226889</v>
      </c>
    </row>
    <row r="80" spans="1:18" ht="12.75">
      <c r="A80" s="171" t="s">
        <v>138</v>
      </c>
      <c r="B80" s="187">
        <v>523.6833333333333</v>
      </c>
      <c r="C80" s="187">
        <v>81.275</v>
      </c>
      <c r="D80" s="187">
        <v>18.925</v>
      </c>
      <c r="E80" s="187">
        <v>64.975</v>
      </c>
      <c r="F80" s="86">
        <v>0.272912119955907</v>
      </c>
      <c r="G80" s="187">
        <v>4.0375</v>
      </c>
      <c r="H80" s="187">
        <v>82.1125</v>
      </c>
      <c r="I80" s="187">
        <v>10.9578125</v>
      </c>
      <c r="J80" s="187">
        <v>63.14375</v>
      </c>
      <c r="K80" s="86">
        <v>0.2799771066537903</v>
      </c>
      <c r="L80" s="187">
        <v>16.9640625</v>
      </c>
      <c r="M80" s="187">
        <f t="shared" si="19"/>
        <v>-0.8374999999999915</v>
      </c>
      <c r="N80" s="187">
        <f t="shared" si="20"/>
        <v>7.967187500000001</v>
      </c>
      <c r="O80" s="187">
        <f t="shared" si="21"/>
        <v>1.8312499999999972</v>
      </c>
      <c r="P80" s="86">
        <f t="shared" si="22"/>
        <v>-3.699815783903187</v>
      </c>
      <c r="Q80" s="187">
        <f t="shared" si="23"/>
        <v>-12.926562500000001</v>
      </c>
      <c r="R80" s="181">
        <f t="shared" si="18"/>
        <v>-4.688230010574371</v>
      </c>
    </row>
    <row r="81" spans="1:18" ht="12.75">
      <c r="A81" s="171" t="s">
        <v>134</v>
      </c>
      <c r="B81" s="187">
        <v>563.7666666666667</v>
      </c>
      <c r="C81" s="187">
        <v>70.2375</v>
      </c>
      <c r="D81" s="187">
        <v>9</v>
      </c>
      <c r="E81" s="187">
        <v>61.2125</v>
      </c>
      <c r="F81" s="86">
        <v>0.2613068997311111</v>
      </c>
      <c r="G81" s="187">
        <v>19.1</v>
      </c>
      <c r="H81" s="187">
        <v>82.1125</v>
      </c>
      <c r="I81" s="187">
        <v>10.9578125</v>
      </c>
      <c r="J81" s="187">
        <v>63.14375</v>
      </c>
      <c r="K81" s="86">
        <v>0.2799771066537903</v>
      </c>
      <c r="L81" s="187">
        <v>16.9640625</v>
      </c>
      <c r="M81" s="187">
        <f t="shared" si="19"/>
        <v>-11.875</v>
      </c>
      <c r="N81" s="187">
        <f t="shared" si="20"/>
        <v>-1.9578124999999993</v>
      </c>
      <c r="O81" s="187">
        <f t="shared" si="21"/>
        <v>-1.9312499999999986</v>
      </c>
      <c r="P81" s="86">
        <f t="shared" si="22"/>
        <v>-10.525640322775764</v>
      </c>
      <c r="Q81" s="187">
        <f t="shared" si="23"/>
        <v>2.1359375000000007</v>
      </c>
      <c r="R81" s="181">
        <f t="shared" si="18"/>
        <v>-10.642654522315802</v>
      </c>
    </row>
    <row r="82" spans="1:18" ht="12.75">
      <c r="A82" s="171" t="s">
        <v>139</v>
      </c>
      <c r="B82" s="187">
        <v>539.4666666666667</v>
      </c>
      <c r="C82" s="187">
        <v>77.325</v>
      </c>
      <c r="D82" s="187">
        <v>9.75</v>
      </c>
      <c r="E82" s="187">
        <v>63.6</v>
      </c>
      <c r="F82" s="86">
        <v>0.2650989277459114</v>
      </c>
      <c r="G82" s="187">
        <v>11.3875</v>
      </c>
      <c r="H82" s="187">
        <v>82.1125</v>
      </c>
      <c r="I82" s="187">
        <v>10.9578125</v>
      </c>
      <c r="J82" s="187">
        <v>63.14375</v>
      </c>
      <c r="K82" s="86">
        <v>0.2799771066537903</v>
      </c>
      <c r="L82" s="187">
        <v>16.9640625</v>
      </c>
      <c r="M82" s="187">
        <f t="shared" si="19"/>
        <v>-4.787499999999994</v>
      </c>
      <c r="N82" s="187">
        <f t="shared" si="20"/>
        <v>-1.2078124999999993</v>
      </c>
      <c r="O82" s="187">
        <f t="shared" si="21"/>
        <v>0.45625000000000426</v>
      </c>
      <c r="P82" s="86">
        <f t="shared" si="22"/>
        <v>-8.026281581503738</v>
      </c>
      <c r="Q82" s="187">
        <f t="shared" si="23"/>
        <v>-5.576562500000001</v>
      </c>
      <c r="R82" s="181">
        <f t="shared" si="18"/>
        <v>-11.29375353563405</v>
      </c>
    </row>
    <row r="83" spans="1:18" ht="12.75">
      <c r="A83" s="171" t="s">
        <v>136</v>
      </c>
      <c r="B83" s="187">
        <v>490.7</v>
      </c>
      <c r="C83" s="187">
        <v>66.9375</v>
      </c>
      <c r="D83" s="187">
        <v>17.325</v>
      </c>
      <c r="E83" s="187">
        <v>70.5375</v>
      </c>
      <c r="F83" s="86">
        <v>0.2626657914607149</v>
      </c>
      <c r="G83" s="187">
        <v>5.75</v>
      </c>
      <c r="H83" s="187">
        <v>82.1125</v>
      </c>
      <c r="I83" s="187">
        <v>10.9578125</v>
      </c>
      <c r="J83" s="187">
        <v>63.14375</v>
      </c>
      <c r="K83" s="86">
        <v>0.2799771066537903</v>
      </c>
      <c r="L83" s="187">
        <v>16.9640625</v>
      </c>
      <c r="M83" s="187">
        <f t="shared" si="19"/>
        <v>-15.174999999999997</v>
      </c>
      <c r="N83" s="187">
        <f t="shared" si="20"/>
        <v>6.3671875</v>
      </c>
      <c r="O83" s="187">
        <f t="shared" si="21"/>
        <v>7.393749999999997</v>
      </c>
      <c r="P83" s="86">
        <f t="shared" si="22"/>
        <v>-8.49466236524209</v>
      </c>
      <c r="Q83" s="187">
        <f t="shared" si="23"/>
        <v>-11.2140625</v>
      </c>
      <c r="R83" s="181">
        <f t="shared" si="18"/>
        <v>-10.057929286466518</v>
      </c>
    </row>
    <row r="84" spans="1:18" ht="12.75">
      <c r="A84" s="174" t="s">
        <v>140</v>
      </c>
      <c r="B84" s="176">
        <v>496.3666666666666</v>
      </c>
      <c r="C84" s="176">
        <v>61.2</v>
      </c>
      <c r="D84" s="176">
        <v>17.175</v>
      </c>
      <c r="E84" s="176">
        <v>73.1</v>
      </c>
      <c r="F84" s="90">
        <v>0.26259729406589466</v>
      </c>
      <c r="G84" s="176">
        <v>4.4625</v>
      </c>
      <c r="H84" s="187">
        <v>82.1125</v>
      </c>
      <c r="I84" s="187">
        <v>10.9578125</v>
      </c>
      <c r="J84" s="187">
        <v>63.14375</v>
      </c>
      <c r="K84" s="86">
        <v>0.2799771066537903</v>
      </c>
      <c r="L84" s="187">
        <v>16.9640625</v>
      </c>
      <c r="M84" s="187">
        <f t="shared" si="19"/>
        <v>-20.912499999999994</v>
      </c>
      <c r="N84" s="187">
        <f t="shared" si="20"/>
        <v>6.217187500000001</v>
      </c>
      <c r="O84" s="187">
        <f t="shared" si="21"/>
        <v>9.956249999999997</v>
      </c>
      <c r="P84" s="86">
        <f t="shared" si="22"/>
        <v>-8.626759641545119</v>
      </c>
      <c r="Q84" s="187">
        <f t="shared" si="23"/>
        <v>-12.5015625</v>
      </c>
      <c r="R84" s="181">
        <f t="shared" si="18"/>
        <v>-11.8989678535651</v>
      </c>
    </row>
    <row r="85" spans="1:18" ht="12.75">
      <c r="A85" s="174" t="s">
        <v>145</v>
      </c>
      <c r="B85" s="176">
        <v>449.8833333333334</v>
      </c>
      <c r="C85" s="176">
        <v>57.775</v>
      </c>
      <c r="D85" s="176">
        <v>13.3625</v>
      </c>
      <c r="E85" s="176">
        <v>53.925</v>
      </c>
      <c r="F85" s="90">
        <v>0.2786525015598012</v>
      </c>
      <c r="G85" s="176">
        <v>13.75</v>
      </c>
      <c r="H85" s="187">
        <v>82.1125</v>
      </c>
      <c r="I85" s="187">
        <v>10.9578125</v>
      </c>
      <c r="J85" s="187">
        <v>63.14375</v>
      </c>
      <c r="K85" s="86">
        <v>0.2799771066537903</v>
      </c>
      <c r="L85" s="187">
        <v>16.9640625</v>
      </c>
      <c r="M85" s="187">
        <f t="shared" si="19"/>
        <v>-24.3375</v>
      </c>
      <c r="N85" s="187">
        <f t="shared" si="20"/>
        <v>2.4046875000000014</v>
      </c>
      <c r="O85" s="187">
        <f t="shared" si="21"/>
        <v>-9.21875</v>
      </c>
      <c r="P85" s="86">
        <f t="shared" si="22"/>
        <v>-0.5959177550341175</v>
      </c>
      <c r="Q85" s="187">
        <f t="shared" si="23"/>
        <v>-3.2140625000000007</v>
      </c>
      <c r="R85" s="181">
        <f t="shared" si="18"/>
        <v>-9.368272281077573</v>
      </c>
    </row>
    <row r="86" spans="1:18" ht="12.75">
      <c r="A86" s="171"/>
      <c r="B86" s="187"/>
      <c r="C86" s="187"/>
      <c r="D86" s="187"/>
      <c r="E86" s="187"/>
      <c r="F86" s="86"/>
      <c r="G86" s="187"/>
      <c r="H86" s="187"/>
      <c r="I86" s="187"/>
      <c r="J86" s="187"/>
      <c r="K86" s="86"/>
      <c r="L86" s="187"/>
      <c r="M86" s="187"/>
      <c r="N86" s="187"/>
      <c r="O86" s="187"/>
      <c r="P86" s="86"/>
      <c r="Q86" s="187"/>
      <c r="R86" s="181"/>
    </row>
    <row r="87" spans="1:18" ht="12.75">
      <c r="A87" s="171"/>
      <c r="B87" s="187"/>
      <c r="C87" s="187"/>
      <c r="D87" s="187"/>
      <c r="E87" s="187"/>
      <c r="F87" s="86"/>
      <c r="G87" s="187"/>
      <c r="H87" s="187"/>
      <c r="I87" s="187"/>
      <c r="J87" s="187"/>
      <c r="K87" s="86"/>
      <c r="L87" s="187"/>
      <c r="M87" s="187"/>
      <c r="N87" s="187"/>
      <c r="O87" s="187"/>
      <c r="P87" s="86"/>
      <c r="Q87" s="187"/>
      <c r="R87" s="181"/>
    </row>
    <row r="88" spans="1:18" ht="12.75">
      <c r="A88" s="171" t="s">
        <v>147</v>
      </c>
      <c r="B88" s="187">
        <v>611.3166666666666</v>
      </c>
      <c r="C88" s="187">
        <v>118.7</v>
      </c>
      <c r="D88" s="187">
        <v>44.6</v>
      </c>
      <c r="E88" s="187">
        <v>126.175</v>
      </c>
      <c r="F88" s="86">
        <v>0.3060055938328372</v>
      </c>
      <c r="G88" s="187">
        <v>20.675</v>
      </c>
      <c r="H88" s="187">
        <v>75.825</v>
      </c>
      <c r="I88" s="187">
        <v>23.8140625</v>
      </c>
      <c r="J88" s="187">
        <v>88.1515625</v>
      </c>
      <c r="K88" s="86">
        <v>0.2779385086065303</v>
      </c>
      <c r="L88" s="187">
        <v>3.2796875</v>
      </c>
      <c r="M88" s="187">
        <f>C88-H88</f>
        <v>42.875</v>
      </c>
      <c r="N88" s="187">
        <f>D88-I88</f>
        <v>20.785937500000003</v>
      </c>
      <c r="O88" s="187">
        <f>E88-J88</f>
        <v>38.0234375</v>
      </c>
      <c r="P88" s="86">
        <f>(F88-K88)*B88</f>
        <v>17.157876983595184</v>
      </c>
      <c r="Q88" s="187">
        <f>G88-L88</f>
        <v>17.3953125</v>
      </c>
      <c r="R88" s="181">
        <f aca="true" t="shared" si="24" ref="R88:R106">(M88*$T$2)+(N88*$U$2)+(O88*$V$2)+(P88*$W$2)+(Q88*$X$2)</f>
        <v>61.824616690692096</v>
      </c>
    </row>
    <row r="89" spans="1:18" ht="12.75">
      <c r="A89" s="171" t="s">
        <v>149</v>
      </c>
      <c r="B89" s="187">
        <v>618.7666666666667</v>
      </c>
      <c r="C89" s="187">
        <v>104.525</v>
      </c>
      <c r="D89" s="187">
        <v>35.65</v>
      </c>
      <c r="E89" s="187">
        <v>113.225</v>
      </c>
      <c r="F89" s="86">
        <v>0.3217156192540332</v>
      </c>
      <c r="G89" s="187">
        <v>2.4625</v>
      </c>
      <c r="H89" s="187">
        <v>75.825</v>
      </c>
      <c r="I89" s="187">
        <v>23.8140625</v>
      </c>
      <c r="J89" s="187">
        <v>88.1515625</v>
      </c>
      <c r="K89" s="86">
        <v>0.2779385086065303</v>
      </c>
      <c r="L89" s="187">
        <v>3.2796875</v>
      </c>
      <c r="M89" s="187">
        <f aca="true" t="shared" si="25" ref="M89:M106">C89-H89</f>
        <v>28.700000000000003</v>
      </c>
      <c r="N89" s="187">
        <f aca="true" t="shared" si="26" ref="N89:N106">D89-I89</f>
        <v>11.8359375</v>
      </c>
      <c r="O89" s="187">
        <f aca="true" t="shared" si="27" ref="O89:O106">E89-J89</f>
        <v>25.073437499999997</v>
      </c>
      <c r="P89" s="86">
        <f aca="true" t="shared" si="28" ref="P89:P106">(F89-K89)*B89</f>
        <v>27.087816831653207</v>
      </c>
      <c r="Q89" s="187">
        <f aca="true" t="shared" si="29" ref="Q89:Q106">G89-L89</f>
        <v>-0.8171875000000002</v>
      </c>
      <c r="R89" s="181">
        <f t="shared" si="24"/>
        <v>41.29571309497609</v>
      </c>
    </row>
    <row r="90" spans="1:18" ht="12.75">
      <c r="A90" s="171" t="s">
        <v>148</v>
      </c>
      <c r="B90" s="187">
        <v>582.4833333333332</v>
      </c>
      <c r="C90" s="187">
        <v>103.825</v>
      </c>
      <c r="D90" s="187">
        <v>29</v>
      </c>
      <c r="E90" s="187">
        <v>105.9</v>
      </c>
      <c r="F90" s="86">
        <v>0.3070694843708738</v>
      </c>
      <c r="G90" s="187">
        <v>20.875</v>
      </c>
      <c r="H90" s="187">
        <v>75.825</v>
      </c>
      <c r="I90" s="187">
        <v>23.8140625</v>
      </c>
      <c r="J90" s="187">
        <v>88.1515625</v>
      </c>
      <c r="K90" s="86">
        <v>0.2779385086065303</v>
      </c>
      <c r="L90" s="187">
        <v>3.2796875</v>
      </c>
      <c r="M90" s="187">
        <f t="shared" si="25"/>
        <v>28</v>
      </c>
      <c r="N90" s="187">
        <f t="shared" si="26"/>
        <v>5.185937500000001</v>
      </c>
      <c r="O90" s="187">
        <f t="shared" si="27"/>
        <v>17.74843750000001</v>
      </c>
      <c r="P90" s="86">
        <f t="shared" si="28"/>
        <v>16.968307866467335</v>
      </c>
      <c r="Q90" s="187">
        <f t="shared" si="29"/>
        <v>17.5953125</v>
      </c>
      <c r="R90" s="181">
        <f t="shared" si="24"/>
        <v>39.76298759518305</v>
      </c>
    </row>
    <row r="91" spans="1:18" ht="12.75">
      <c r="A91" s="171" t="s">
        <v>150</v>
      </c>
      <c r="B91" s="187">
        <v>553.3666666666667</v>
      </c>
      <c r="C91" s="187">
        <v>87.7</v>
      </c>
      <c r="D91" s="187">
        <v>34.2125</v>
      </c>
      <c r="E91" s="187">
        <v>104.75</v>
      </c>
      <c r="F91" s="86">
        <v>0.30470438943383293</v>
      </c>
      <c r="G91" s="187">
        <v>0.2875</v>
      </c>
      <c r="H91" s="187">
        <v>75.825</v>
      </c>
      <c r="I91" s="187">
        <v>23.8140625</v>
      </c>
      <c r="J91" s="187">
        <v>88.1515625</v>
      </c>
      <c r="K91" s="86">
        <v>0.2779385086065303</v>
      </c>
      <c r="L91" s="187">
        <v>3.2796875</v>
      </c>
      <c r="M91" s="187">
        <f t="shared" si="25"/>
        <v>11.875</v>
      </c>
      <c r="N91" s="187">
        <f t="shared" si="26"/>
        <v>10.3984375</v>
      </c>
      <c r="O91" s="187">
        <f t="shared" si="27"/>
        <v>16.598437500000003</v>
      </c>
      <c r="P91" s="86">
        <f t="shared" si="28"/>
        <v>14.811346253801702</v>
      </c>
      <c r="Q91" s="187">
        <f t="shared" si="29"/>
        <v>-2.9921875</v>
      </c>
      <c r="R91" s="181">
        <f t="shared" si="24"/>
        <v>23.843243229167943</v>
      </c>
    </row>
    <row r="92" spans="1:18" ht="12.75">
      <c r="A92" s="171" t="s">
        <v>97</v>
      </c>
      <c r="B92" s="187">
        <v>614.1</v>
      </c>
      <c r="C92" s="187">
        <v>101.7875</v>
      </c>
      <c r="D92" s="187">
        <v>7.25</v>
      </c>
      <c r="E92" s="187">
        <v>56.75</v>
      </c>
      <c r="F92" s="86">
        <v>0.29153007592640834</v>
      </c>
      <c r="G92" s="187">
        <v>51.55</v>
      </c>
      <c r="H92" s="187">
        <v>75.825</v>
      </c>
      <c r="I92" s="187">
        <v>23.8140625</v>
      </c>
      <c r="J92" s="187">
        <v>88.1515625</v>
      </c>
      <c r="K92" s="86">
        <v>0.2779385086065303</v>
      </c>
      <c r="L92" s="187">
        <v>3.2796875</v>
      </c>
      <c r="M92" s="187">
        <f t="shared" si="25"/>
        <v>25.96249999999999</v>
      </c>
      <c r="N92" s="187">
        <f t="shared" si="26"/>
        <v>-16.5640625</v>
      </c>
      <c r="O92" s="187">
        <f t="shared" si="27"/>
        <v>-31.401562499999997</v>
      </c>
      <c r="P92" s="86">
        <f t="shared" si="28"/>
        <v>8.346581491137105</v>
      </c>
      <c r="Q92" s="187">
        <f t="shared" si="29"/>
        <v>48.270312499999996</v>
      </c>
      <c r="R92" s="181">
        <f t="shared" si="24"/>
        <v>23.53218452556595</v>
      </c>
    </row>
    <row r="93" spans="1:18" ht="12.75">
      <c r="A93" s="171" t="s">
        <v>152</v>
      </c>
      <c r="B93" s="187">
        <v>603.5666666666666</v>
      </c>
      <c r="C93" s="187">
        <v>92.4625</v>
      </c>
      <c r="D93" s="187">
        <v>28.6125</v>
      </c>
      <c r="E93" s="187">
        <v>101.0125</v>
      </c>
      <c r="F93" s="86">
        <v>0.2748874570733948</v>
      </c>
      <c r="G93" s="187">
        <v>6.25</v>
      </c>
      <c r="H93" s="187">
        <v>75.825</v>
      </c>
      <c r="I93" s="187">
        <v>23.8140625</v>
      </c>
      <c r="J93" s="187">
        <v>88.1515625</v>
      </c>
      <c r="K93" s="86">
        <v>0.2779385086065303</v>
      </c>
      <c r="L93" s="187">
        <v>3.2796875</v>
      </c>
      <c r="M93" s="187">
        <f t="shared" si="25"/>
        <v>16.637500000000003</v>
      </c>
      <c r="N93" s="187">
        <f t="shared" si="26"/>
        <v>4.798437500000002</v>
      </c>
      <c r="O93" s="187">
        <f t="shared" si="27"/>
        <v>12.860937500000006</v>
      </c>
      <c r="P93" s="86">
        <f t="shared" si="28"/>
        <v>-1.8415130036828207</v>
      </c>
      <c r="Q93" s="187">
        <f t="shared" si="29"/>
        <v>2.9703125</v>
      </c>
      <c r="R93" s="181">
        <f t="shared" si="24"/>
        <v>12.510578076753614</v>
      </c>
    </row>
    <row r="94" spans="1:18" ht="12.75">
      <c r="A94" s="171" t="s">
        <v>153</v>
      </c>
      <c r="B94" s="187">
        <v>527.45</v>
      </c>
      <c r="C94" s="187">
        <v>79.8</v>
      </c>
      <c r="D94" s="187">
        <v>29.5625</v>
      </c>
      <c r="E94" s="187">
        <v>92.625</v>
      </c>
      <c r="F94" s="86">
        <v>0.27987611073149277</v>
      </c>
      <c r="G94" s="187">
        <v>6.4625</v>
      </c>
      <c r="H94" s="187">
        <v>75.825</v>
      </c>
      <c r="I94" s="187">
        <v>23.8140625</v>
      </c>
      <c r="J94" s="187">
        <v>88.1515625</v>
      </c>
      <c r="K94" s="86">
        <v>0.2779385086065303</v>
      </c>
      <c r="L94" s="187">
        <v>3.2796875</v>
      </c>
      <c r="M94" s="187">
        <f t="shared" si="25"/>
        <v>3.9749999999999943</v>
      </c>
      <c r="N94" s="187">
        <f t="shared" si="26"/>
        <v>5.748437500000001</v>
      </c>
      <c r="O94" s="187">
        <f t="shared" si="27"/>
        <v>4.473437500000003</v>
      </c>
      <c r="P94" s="86">
        <f t="shared" si="28"/>
        <v>1.0219882408114536</v>
      </c>
      <c r="Q94" s="187">
        <f t="shared" si="29"/>
        <v>3.1828125000000003</v>
      </c>
      <c r="R94" s="181">
        <f t="shared" si="24"/>
        <v>9.821199993969525</v>
      </c>
    </row>
    <row r="95" spans="1:18" ht="12.75">
      <c r="A95" s="171" t="s">
        <v>154</v>
      </c>
      <c r="B95" s="187">
        <v>637.95</v>
      </c>
      <c r="C95" s="187">
        <v>88.1875</v>
      </c>
      <c r="D95" s="187">
        <v>28.9</v>
      </c>
      <c r="E95" s="187">
        <v>100.3</v>
      </c>
      <c r="F95" s="86">
        <v>0.2731257202081041</v>
      </c>
      <c r="G95" s="187">
        <v>1</v>
      </c>
      <c r="H95" s="187">
        <v>75.825</v>
      </c>
      <c r="I95" s="187">
        <v>23.8140625</v>
      </c>
      <c r="J95" s="187">
        <v>88.1515625</v>
      </c>
      <c r="K95" s="86">
        <v>0.2779385086065303</v>
      </c>
      <c r="L95" s="187">
        <v>3.2796875</v>
      </c>
      <c r="M95" s="187">
        <f t="shared" si="25"/>
        <v>12.362499999999997</v>
      </c>
      <c r="N95" s="187">
        <f t="shared" si="26"/>
        <v>5.0859375</v>
      </c>
      <c r="O95" s="187">
        <f t="shared" si="27"/>
        <v>12.1484375</v>
      </c>
      <c r="P95" s="86">
        <f t="shared" si="28"/>
        <v>-3.07031835877599</v>
      </c>
      <c r="Q95" s="187">
        <f t="shared" si="29"/>
        <v>-2.2796875</v>
      </c>
      <c r="R95" s="181">
        <f t="shared" si="24"/>
        <v>6.9933680745475195</v>
      </c>
    </row>
    <row r="96" spans="1:18" ht="12.75">
      <c r="A96" s="171" t="s">
        <v>78</v>
      </c>
      <c r="B96" s="187">
        <v>529.3166666666667</v>
      </c>
      <c r="C96" s="187">
        <v>75.05</v>
      </c>
      <c r="D96" s="187">
        <v>23.7625</v>
      </c>
      <c r="E96" s="187">
        <v>76.9</v>
      </c>
      <c r="F96" s="86">
        <v>0.2978385707888418</v>
      </c>
      <c r="G96" s="187">
        <v>2.25</v>
      </c>
      <c r="H96" s="187">
        <v>75.825</v>
      </c>
      <c r="I96" s="187">
        <v>23.8140625</v>
      </c>
      <c r="J96" s="187">
        <v>88.1515625</v>
      </c>
      <c r="K96" s="86">
        <v>0.2779385086065303</v>
      </c>
      <c r="L96" s="187">
        <v>3.2796875</v>
      </c>
      <c r="M96" s="187">
        <f t="shared" si="25"/>
        <v>-0.7750000000000057</v>
      </c>
      <c r="N96" s="187">
        <f t="shared" si="26"/>
        <v>-0.05156249999999929</v>
      </c>
      <c r="O96" s="187">
        <f t="shared" si="27"/>
        <v>-11.251562499999991</v>
      </c>
      <c r="P96" s="86">
        <f t="shared" si="28"/>
        <v>10.533434580800513</v>
      </c>
      <c r="Q96" s="187">
        <f t="shared" si="29"/>
        <v>-1.0296875</v>
      </c>
      <c r="R96" s="181">
        <f t="shared" si="24"/>
        <v>2.9369704941318657</v>
      </c>
    </row>
    <row r="97" spans="1:18" ht="12.75">
      <c r="A97" s="171" t="s">
        <v>155</v>
      </c>
      <c r="B97" s="187">
        <v>554.4</v>
      </c>
      <c r="C97" s="187">
        <v>85.5125</v>
      </c>
      <c r="D97" s="187">
        <v>23.85</v>
      </c>
      <c r="E97" s="187">
        <v>84.775</v>
      </c>
      <c r="F97" s="86">
        <v>0.2840859737826375</v>
      </c>
      <c r="G97" s="187">
        <v>7.4625</v>
      </c>
      <c r="H97" s="187">
        <v>75.825</v>
      </c>
      <c r="I97" s="187">
        <v>23.8140625</v>
      </c>
      <c r="J97" s="187">
        <v>88.1515625</v>
      </c>
      <c r="K97" s="86">
        <v>0.2779385086065303</v>
      </c>
      <c r="L97" s="187">
        <v>3.2796875</v>
      </c>
      <c r="M97" s="187">
        <f t="shared" si="25"/>
        <v>9.6875</v>
      </c>
      <c r="N97" s="187">
        <f t="shared" si="26"/>
        <v>0.03593750000000284</v>
      </c>
      <c r="O97" s="187">
        <f t="shared" si="27"/>
        <v>-3.3765624999999915</v>
      </c>
      <c r="P97" s="86">
        <f t="shared" si="28"/>
        <v>3.408154693633833</v>
      </c>
      <c r="Q97" s="187">
        <f t="shared" si="29"/>
        <v>4.182812500000001</v>
      </c>
      <c r="R97" s="181">
        <f t="shared" si="24"/>
        <v>6.716457508404615</v>
      </c>
    </row>
    <row r="98" spans="1:18" ht="12.75">
      <c r="A98" s="171" t="s">
        <v>151</v>
      </c>
      <c r="B98" s="187">
        <v>438.43333333333334</v>
      </c>
      <c r="C98" s="187">
        <v>80.675</v>
      </c>
      <c r="D98" s="187">
        <v>23.5</v>
      </c>
      <c r="E98" s="187">
        <v>86.175</v>
      </c>
      <c r="F98" s="86">
        <v>0.28062826538963</v>
      </c>
      <c r="G98" s="187">
        <v>3.5</v>
      </c>
      <c r="H98" s="187">
        <v>75.825</v>
      </c>
      <c r="I98" s="187">
        <v>23.8140625</v>
      </c>
      <c r="J98" s="187">
        <v>88.1515625</v>
      </c>
      <c r="K98" s="86">
        <v>0.2779385086065303</v>
      </c>
      <c r="L98" s="187">
        <v>3.2796875</v>
      </c>
      <c r="M98" s="187">
        <f t="shared" si="25"/>
        <v>4.849999999999994</v>
      </c>
      <c r="N98" s="187">
        <f t="shared" si="26"/>
        <v>-0.3140624999999986</v>
      </c>
      <c r="O98" s="187">
        <f t="shared" si="27"/>
        <v>-1.9765625</v>
      </c>
      <c r="P98" s="86">
        <f t="shared" si="28"/>
        <v>1.1792790322703381</v>
      </c>
      <c r="Q98" s="187">
        <f t="shared" si="29"/>
        <v>0.2203124999999999</v>
      </c>
      <c r="R98" s="181">
        <f t="shared" si="24"/>
        <v>1.3561548047831826</v>
      </c>
    </row>
    <row r="99" spans="1:18" ht="12.75">
      <c r="A99" s="171"/>
      <c r="B99" s="187"/>
      <c r="C99" s="187"/>
      <c r="D99" s="187"/>
      <c r="E99" s="187"/>
      <c r="F99" s="86"/>
      <c r="G99" s="187"/>
      <c r="H99" s="187"/>
      <c r="I99" s="187"/>
      <c r="J99" s="187"/>
      <c r="K99" s="86"/>
      <c r="L99" s="187"/>
      <c r="M99" s="173">
        <f>SUM(M88:M98)</f>
        <v>184.14999999999998</v>
      </c>
      <c r="N99" s="173">
        <f>SUM(N88:N98)</f>
        <v>46.94531250000002</v>
      </c>
      <c r="O99" s="173">
        <f>SUM(O88:O98)</f>
        <v>78.92031250000004</v>
      </c>
      <c r="P99" s="173">
        <f>SUM(P88:P98)</f>
        <v>95.60295461171187</v>
      </c>
      <c r="Q99" s="173">
        <f>SUM(Q88:Q98)</f>
        <v>86.69843750000001</v>
      </c>
      <c r="R99" s="181"/>
    </row>
    <row r="100" spans="1:18" ht="12.75">
      <c r="A100" s="171" t="s">
        <v>156</v>
      </c>
      <c r="B100" s="187">
        <v>534.8333333333334</v>
      </c>
      <c r="C100" s="187">
        <v>81.475</v>
      </c>
      <c r="D100" s="187">
        <v>29.8625</v>
      </c>
      <c r="E100" s="187">
        <v>88.3875</v>
      </c>
      <c r="F100" s="86">
        <v>0.26605816800824167</v>
      </c>
      <c r="G100" s="187">
        <v>3.8875</v>
      </c>
      <c r="H100" s="187">
        <v>75.825</v>
      </c>
      <c r="I100" s="187">
        <v>23.8140625</v>
      </c>
      <c r="J100" s="187">
        <v>88.1515625</v>
      </c>
      <c r="K100" s="86">
        <v>0.2779385086065303</v>
      </c>
      <c r="L100" s="187">
        <v>3.2796875</v>
      </c>
      <c r="M100" s="187">
        <f t="shared" si="25"/>
        <v>5.6499999999999915</v>
      </c>
      <c r="N100" s="187">
        <f t="shared" si="26"/>
        <v>6.048437500000002</v>
      </c>
      <c r="O100" s="187">
        <f t="shared" si="27"/>
        <v>0.23593750000000568</v>
      </c>
      <c r="P100" s="86">
        <f t="shared" si="28"/>
        <v>-6.354002163318036</v>
      </c>
      <c r="Q100" s="187">
        <f t="shared" si="29"/>
        <v>0.6078125000000001</v>
      </c>
      <c r="R100" s="181">
        <f t="shared" si="24"/>
        <v>2.6043037413164742</v>
      </c>
    </row>
    <row r="101" spans="1:18" ht="12.75">
      <c r="A101" s="171" t="s">
        <v>104</v>
      </c>
      <c r="B101" s="187">
        <v>586.85</v>
      </c>
      <c r="C101" s="187">
        <v>75.925</v>
      </c>
      <c r="D101" s="187">
        <v>24.075</v>
      </c>
      <c r="E101" s="187">
        <v>99.325</v>
      </c>
      <c r="F101" s="86">
        <v>0.2804776319443596</v>
      </c>
      <c r="G101" s="187">
        <v>1.2875</v>
      </c>
      <c r="H101" s="187">
        <v>75.825</v>
      </c>
      <c r="I101" s="187">
        <v>23.8140625</v>
      </c>
      <c r="J101" s="187">
        <v>88.1515625</v>
      </c>
      <c r="K101" s="86">
        <v>0.2779385086065303</v>
      </c>
      <c r="L101" s="187">
        <v>3.2796875</v>
      </c>
      <c r="M101" s="187">
        <f t="shared" si="25"/>
        <v>0.09999999999999432</v>
      </c>
      <c r="N101" s="187">
        <f t="shared" si="26"/>
        <v>0.2609375000000007</v>
      </c>
      <c r="O101" s="187">
        <f t="shared" si="27"/>
        <v>11.173437500000006</v>
      </c>
      <c r="P101" s="86">
        <f t="shared" si="28"/>
        <v>1.4900845308051227</v>
      </c>
      <c r="Q101" s="187">
        <f t="shared" si="29"/>
        <v>-1.9921875</v>
      </c>
      <c r="R101" s="181">
        <f t="shared" si="24"/>
        <v>2.943638975403135</v>
      </c>
    </row>
    <row r="102" spans="1:18" ht="12.75">
      <c r="A102" s="171" t="s">
        <v>157</v>
      </c>
      <c r="B102" s="187">
        <v>608.15</v>
      </c>
      <c r="C102" s="187">
        <v>77.675</v>
      </c>
      <c r="D102" s="187">
        <v>25.325</v>
      </c>
      <c r="E102" s="187">
        <v>95.5125</v>
      </c>
      <c r="F102" s="86">
        <v>0.2651356868773946</v>
      </c>
      <c r="G102" s="187">
        <v>4.25</v>
      </c>
      <c r="H102" s="187">
        <v>75.825</v>
      </c>
      <c r="I102" s="187">
        <v>23.8140625</v>
      </c>
      <c r="J102" s="187">
        <v>88.1515625</v>
      </c>
      <c r="K102" s="86">
        <v>0.2779385086065303</v>
      </c>
      <c r="L102" s="187">
        <v>3.2796875</v>
      </c>
      <c r="M102" s="187">
        <f t="shared" si="25"/>
        <v>1.8499999999999943</v>
      </c>
      <c r="N102" s="187">
        <f t="shared" si="26"/>
        <v>1.5109375000000007</v>
      </c>
      <c r="O102" s="187">
        <f t="shared" si="27"/>
        <v>7.360937500000006</v>
      </c>
      <c r="P102" s="86">
        <f t="shared" si="28"/>
        <v>-7.786036034573885</v>
      </c>
      <c r="Q102" s="187">
        <f t="shared" si="29"/>
        <v>0.9703124999999999</v>
      </c>
      <c r="R102" s="181">
        <f t="shared" si="24"/>
        <v>-0.7698606500394154</v>
      </c>
    </row>
    <row r="103" spans="1:18" ht="12.75">
      <c r="A103" s="171" t="s">
        <v>158</v>
      </c>
      <c r="B103" s="187">
        <v>475.1166666666666</v>
      </c>
      <c r="C103" s="187">
        <v>56.8</v>
      </c>
      <c r="D103" s="187">
        <v>24.3875</v>
      </c>
      <c r="E103" s="187">
        <v>89.05</v>
      </c>
      <c r="F103" s="86">
        <v>0.25384088342792366</v>
      </c>
      <c r="G103" s="187">
        <v>3.3875</v>
      </c>
      <c r="H103" s="187">
        <v>75.825</v>
      </c>
      <c r="I103" s="187">
        <v>23.8140625</v>
      </c>
      <c r="J103" s="187">
        <v>88.1515625</v>
      </c>
      <c r="K103" s="86">
        <v>0.2779385086065303</v>
      </c>
      <c r="L103" s="187">
        <v>3.2796875</v>
      </c>
      <c r="M103" s="187">
        <f t="shared" si="25"/>
        <v>-19.025000000000006</v>
      </c>
      <c r="N103" s="187">
        <f t="shared" si="26"/>
        <v>0.5734375000000007</v>
      </c>
      <c r="O103" s="187">
        <f t="shared" si="27"/>
        <v>0.8984375</v>
      </c>
      <c r="P103" s="86">
        <f t="shared" si="28"/>
        <v>-11.449183349442324</v>
      </c>
      <c r="Q103" s="187">
        <f t="shared" si="29"/>
        <v>0.10781250000000009</v>
      </c>
      <c r="R103" s="181">
        <f t="shared" si="24"/>
        <v>-11.625752686654911</v>
      </c>
    </row>
    <row r="104" spans="1:18" ht="12.75">
      <c r="A104" s="171" t="s">
        <v>159</v>
      </c>
      <c r="B104" s="187">
        <v>541.3166666666666</v>
      </c>
      <c r="C104" s="187">
        <v>73.4875</v>
      </c>
      <c r="D104" s="187">
        <v>15.75</v>
      </c>
      <c r="E104" s="187">
        <v>85.0875</v>
      </c>
      <c r="F104" s="86">
        <v>0.2954428886332138</v>
      </c>
      <c r="G104" s="187">
        <v>0.2125</v>
      </c>
      <c r="H104" s="187">
        <v>75.825</v>
      </c>
      <c r="I104" s="187">
        <v>23.8140625</v>
      </c>
      <c r="J104" s="187">
        <v>88.1515625</v>
      </c>
      <c r="K104" s="86">
        <v>0.2779385086065303</v>
      </c>
      <c r="L104" s="187">
        <v>3.2796875</v>
      </c>
      <c r="M104" s="187">
        <f t="shared" si="25"/>
        <v>-2.3375000000000057</v>
      </c>
      <c r="N104" s="187">
        <f t="shared" si="26"/>
        <v>-8.064062499999999</v>
      </c>
      <c r="O104" s="187">
        <f t="shared" si="27"/>
        <v>-3.0640624999999915</v>
      </c>
      <c r="P104" s="86">
        <f t="shared" si="28"/>
        <v>9.475412648110876</v>
      </c>
      <c r="Q104" s="187">
        <f t="shared" si="29"/>
        <v>-3.0671875</v>
      </c>
      <c r="R104" s="181">
        <f t="shared" si="24"/>
        <v>-3.8308183333578723</v>
      </c>
    </row>
    <row r="105" spans="1:18" ht="12.75">
      <c r="A105" s="171" t="s">
        <v>162</v>
      </c>
      <c r="B105" s="187">
        <v>537.6166666666667</v>
      </c>
      <c r="C105" s="187">
        <v>78.2125</v>
      </c>
      <c r="D105" s="187">
        <v>20.075</v>
      </c>
      <c r="E105" s="187">
        <v>84.05</v>
      </c>
      <c r="F105" s="86">
        <v>0.2739135756340344</v>
      </c>
      <c r="G105" s="187">
        <v>3.25</v>
      </c>
      <c r="H105" s="187">
        <v>75.825</v>
      </c>
      <c r="I105" s="187">
        <v>23.8140625</v>
      </c>
      <c r="J105" s="187">
        <v>88.1515625</v>
      </c>
      <c r="K105" s="86">
        <v>0.2779385086065303</v>
      </c>
      <c r="L105" s="187">
        <v>3.2796875</v>
      </c>
      <c r="M105" s="187">
        <f t="shared" si="25"/>
        <v>2.387500000000003</v>
      </c>
      <c r="N105" s="187">
        <f t="shared" si="26"/>
        <v>-3.7390624999999993</v>
      </c>
      <c r="O105" s="187">
        <f t="shared" si="27"/>
        <v>-4.1015625</v>
      </c>
      <c r="P105" s="86">
        <f t="shared" si="28"/>
        <v>-2.163871048230003</v>
      </c>
      <c r="Q105" s="187">
        <f t="shared" si="29"/>
        <v>-0.02968750000000009</v>
      </c>
      <c r="R105" s="181">
        <f t="shared" si="24"/>
        <v>-5.042927477146492</v>
      </c>
    </row>
    <row r="106" spans="1:18" ht="12.75">
      <c r="A106" s="171" t="s">
        <v>88</v>
      </c>
      <c r="B106" s="187">
        <v>578.45</v>
      </c>
      <c r="C106" s="187">
        <v>80.4875</v>
      </c>
      <c r="D106" s="187">
        <v>17.35</v>
      </c>
      <c r="E106" s="187">
        <v>78.625</v>
      </c>
      <c r="F106" s="86">
        <v>0.2881480085217687</v>
      </c>
      <c r="G106" s="187">
        <v>3.25</v>
      </c>
      <c r="H106" s="187">
        <v>75.825</v>
      </c>
      <c r="I106" s="187">
        <v>23.8140625</v>
      </c>
      <c r="J106" s="187">
        <v>88.1515625</v>
      </c>
      <c r="K106" s="86">
        <v>0.2779385086065303</v>
      </c>
      <c r="L106" s="187">
        <v>3.2796875</v>
      </c>
      <c r="M106" s="187">
        <f t="shared" si="25"/>
        <v>4.662499999999994</v>
      </c>
      <c r="N106" s="187">
        <f t="shared" si="26"/>
        <v>-6.464062499999997</v>
      </c>
      <c r="O106" s="187">
        <f t="shared" si="27"/>
        <v>-9.526562499999997</v>
      </c>
      <c r="P106" s="86">
        <f t="shared" si="28"/>
        <v>5.90568522596965</v>
      </c>
      <c r="Q106" s="187">
        <f t="shared" si="29"/>
        <v>-0.02968750000000009</v>
      </c>
      <c r="R106" s="181">
        <f t="shared" si="24"/>
        <v>-2.820003272340205</v>
      </c>
    </row>
    <row r="107" spans="1:18" ht="12.75">
      <c r="A107" s="171"/>
      <c r="B107" s="187"/>
      <c r="C107" s="187"/>
      <c r="D107" s="187"/>
      <c r="E107" s="187"/>
      <c r="F107" s="86"/>
      <c r="G107" s="187"/>
      <c r="H107" s="187"/>
      <c r="I107" s="187"/>
      <c r="J107" s="187"/>
      <c r="K107" s="86"/>
      <c r="L107" s="187"/>
      <c r="M107" s="187"/>
      <c r="N107" s="187"/>
      <c r="O107" s="187"/>
      <c r="P107" s="86"/>
      <c r="Q107" s="187"/>
      <c r="R107" s="181"/>
    </row>
    <row r="108" spans="1:18" ht="12.75">
      <c r="A108" s="171"/>
      <c r="B108" s="187"/>
      <c r="C108" s="187"/>
      <c r="D108" s="187"/>
      <c r="E108" s="187"/>
      <c r="F108" s="86"/>
      <c r="G108" s="187"/>
      <c r="H108" s="187"/>
      <c r="I108" s="187"/>
      <c r="J108" s="187"/>
      <c r="K108" s="86"/>
      <c r="L108" s="187"/>
      <c r="M108" s="187"/>
      <c r="N108" s="187"/>
      <c r="O108" s="187"/>
      <c r="P108" s="86"/>
      <c r="Q108" s="187"/>
      <c r="R108" s="181"/>
    </row>
    <row r="109" spans="1:18" ht="12.75">
      <c r="A109" s="171" t="s">
        <v>149</v>
      </c>
      <c r="B109" s="187">
        <v>618.7666666666667</v>
      </c>
      <c r="C109" s="187">
        <v>104.525</v>
      </c>
      <c r="D109" s="187">
        <v>35.65</v>
      </c>
      <c r="E109" s="187">
        <v>113.225</v>
      </c>
      <c r="F109" s="86">
        <v>0.3217156192540332</v>
      </c>
      <c r="G109" s="187">
        <v>2.4625</v>
      </c>
      <c r="H109" s="187">
        <v>79.8890625</v>
      </c>
      <c r="I109" s="187">
        <v>23.296875</v>
      </c>
      <c r="J109" s="187">
        <v>81.4828125</v>
      </c>
      <c r="K109" s="86">
        <v>0.28296957578171966</v>
      </c>
      <c r="L109" s="187">
        <v>4.9421875</v>
      </c>
      <c r="M109" s="187">
        <f>C109-H109</f>
        <v>24.63593750000001</v>
      </c>
      <c r="N109" s="187">
        <f>D109-I109</f>
        <v>12.353124999999999</v>
      </c>
      <c r="O109" s="187">
        <f>E109-J109</f>
        <v>31.7421875</v>
      </c>
      <c r="P109" s="86">
        <f>(F109-K109)*B109</f>
        <v>23.9747601658852</v>
      </c>
      <c r="Q109" s="187">
        <f>G109-L109</f>
        <v>-2.4796875000000003</v>
      </c>
      <c r="R109" s="181">
        <f aca="true" t="shared" si="30" ref="R109:R153">(M109*$T$2)+(N109*$U$2)+(O109*$V$2)+(P109*$W$2)+(Q109*$X$2)</f>
        <v>39.312646765633815</v>
      </c>
    </row>
    <row r="110" spans="1:18" ht="12.75">
      <c r="A110" s="171" t="s">
        <v>163</v>
      </c>
      <c r="B110" s="187">
        <v>553.1333333333333</v>
      </c>
      <c r="C110" s="187">
        <v>101.95</v>
      </c>
      <c r="D110" s="187">
        <v>33.8875</v>
      </c>
      <c r="E110" s="187">
        <v>113.9875</v>
      </c>
      <c r="F110" s="86">
        <v>0.3250639359770667</v>
      </c>
      <c r="G110" s="187">
        <v>12.1375</v>
      </c>
      <c r="H110" s="187">
        <v>79.8890625</v>
      </c>
      <c r="I110" s="187">
        <v>23.296875</v>
      </c>
      <c r="J110" s="187">
        <v>81.4828125</v>
      </c>
      <c r="K110" s="86">
        <v>0.28296957578171966</v>
      </c>
      <c r="L110" s="187">
        <v>4.9421875</v>
      </c>
      <c r="M110" s="187">
        <f aca="true" t="shared" si="31" ref="M110:M153">C110-H110</f>
        <v>22.06093750000001</v>
      </c>
      <c r="N110" s="187">
        <f aca="true" t="shared" si="32" ref="N110:N153">D110-I110</f>
        <v>10.590625000000003</v>
      </c>
      <c r="O110" s="187">
        <f aca="true" t="shared" si="33" ref="O110:O153">E110-J110</f>
        <v>32.5046875</v>
      </c>
      <c r="P110" s="86">
        <f aca="true" t="shared" si="34" ref="P110:P153">(F110-K110)*B110</f>
        <v>23.28379376938628</v>
      </c>
      <c r="Q110" s="187">
        <f aca="true" t="shared" si="35" ref="Q110:Q153">G110-L110</f>
        <v>7.195312499999999</v>
      </c>
      <c r="R110" s="181">
        <f t="shared" si="30"/>
        <v>43.722459083853536</v>
      </c>
    </row>
    <row r="111" spans="1:18" ht="12.75">
      <c r="A111" s="171" t="s">
        <v>164</v>
      </c>
      <c r="B111" s="187">
        <v>585.0166666666667</v>
      </c>
      <c r="C111" s="187">
        <v>103.4875</v>
      </c>
      <c r="D111" s="187">
        <v>23.925</v>
      </c>
      <c r="E111" s="187">
        <v>99.2</v>
      </c>
      <c r="F111" s="86">
        <v>0.2898123323299612</v>
      </c>
      <c r="G111" s="187">
        <v>29.7125</v>
      </c>
      <c r="H111" s="187">
        <v>79.8890625</v>
      </c>
      <c r="I111" s="187">
        <v>23.296875</v>
      </c>
      <c r="J111" s="187">
        <v>81.4828125</v>
      </c>
      <c r="K111" s="86">
        <v>0.28296957578171966</v>
      </c>
      <c r="L111" s="187">
        <v>4.9421875</v>
      </c>
      <c r="M111" s="187">
        <f t="shared" si="31"/>
        <v>23.598437500000003</v>
      </c>
      <c r="N111" s="187">
        <f t="shared" si="32"/>
        <v>0.6281250000000007</v>
      </c>
      <c r="O111" s="187">
        <f t="shared" si="33"/>
        <v>17.71718750000001</v>
      </c>
      <c r="P111" s="86">
        <f t="shared" si="34"/>
        <v>4.0031266266637555</v>
      </c>
      <c r="Q111" s="187">
        <f t="shared" si="35"/>
        <v>24.7703125</v>
      </c>
      <c r="R111" s="181">
        <f t="shared" si="30"/>
        <v>31.300217970095215</v>
      </c>
    </row>
    <row r="112" spans="1:18" ht="12.75">
      <c r="A112" s="171" t="s">
        <v>166</v>
      </c>
      <c r="B112" s="187">
        <v>548.35</v>
      </c>
      <c r="C112" s="187">
        <v>104.5875</v>
      </c>
      <c r="D112" s="187">
        <v>41.0625</v>
      </c>
      <c r="E112" s="187">
        <v>124.825</v>
      </c>
      <c r="F112" s="86">
        <v>0.2952759745656197</v>
      </c>
      <c r="G112" s="187">
        <v>1</v>
      </c>
      <c r="H112" s="187">
        <v>79.8890625</v>
      </c>
      <c r="I112" s="187">
        <v>23.296875</v>
      </c>
      <c r="J112" s="187">
        <v>81.4828125</v>
      </c>
      <c r="K112" s="86">
        <v>0.28296957578171966</v>
      </c>
      <c r="L112" s="187">
        <v>4.9421875</v>
      </c>
      <c r="M112" s="187">
        <f t="shared" si="31"/>
        <v>24.69843750000001</v>
      </c>
      <c r="N112" s="187">
        <f t="shared" si="32"/>
        <v>17.765625</v>
      </c>
      <c r="O112" s="187">
        <f t="shared" si="33"/>
        <v>43.34218750000001</v>
      </c>
      <c r="P112" s="86">
        <f t="shared" si="34"/>
        <v>6.748213773151594</v>
      </c>
      <c r="Q112" s="187">
        <f t="shared" si="35"/>
        <v>-3.9421875</v>
      </c>
      <c r="R112" s="181">
        <f t="shared" si="30"/>
        <v>34.46296275101128</v>
      </c>
    </row>
    <row r="113" spans="1:18" ht="12.75">
      <c r="A113" s="171" t="s">
        <v>167</v>
      </c>
      <c r="B113" s="187">
        <v>576.6</v>
      </c>
      <c r="C113" s="187">
        <v>101.325</v>
      </c>
      <c r="D113" s="187">
        <v>32.2125</v>
      </c>
      <c r="E113" s="187">
        <v>102.425</v>
      </c>
      <c r="F113" s="86">
        <v>0.30350858945381765</v>
      </c>
      <c r="G113" s="187">
        <v>19.5875</v>
      </c>
      <c r="H113" s="187">
        <v>79.8890625</v>
      </c>
      <c r="I113" s="187">
        <v>23.296875</v>
      </c>
      <c r="J113" s="187">
        <v>81.4828125</v>
      </c>
      <c r="K113" s="86">
        <v>0.28296957578171966</v>
      </c>
      <c r="L113" s="187">
        <v>4.9421875</v>
      </c>
      <c r="M113" s="187">
        <f t="shared" si="31"/>
        <v>21.43593750000001</v>
      </c>
      <c r="N113" s="187">
        <f t="shared" si="32"/>
        <v>8.915624999999999</v>
      </c>
      <c r="O113" s="187">
        <f t="shared" si="33"/>
        <v>20.942187500000003</v>
      </c>
      <c r="P113" s="86">
        <f t="shared" si="34"/>
        <v>11.842795283331698</v>
      </c>
      <c r="Q113" s="187">
        <f t="shared" si="35"/>
        <v>14.6453125</v>
      </c>
      <c r="R113" s="181">
        <f t="shared" si="30"/>
        <v>36.563299195250536</v>
      </c>
    </row>
    <row r="114" spans="1:18" ht="12.75">
      <c r="A114" s="171" t="s">
        <v>165</v>
      </c>
      <c r="B114" s="187">
        <v>644.15</v>
      </c>
      <c r="C114" s="187">
        <v>105.675</v>
      </c>
      <c r="D114" s="187">
        <v>16.1375</v>
      </c>
      <c r="E114" s="187">
        <v>79.8</v>
      </c>
      <c r="F114" s="86">
        <v>0.3034873844722734</v>
      </c>
      <c r="G114" s="187">
        <v>50.55</v>
      </c>
      <c r="H114" s="187">
        <v>79.8890625</v>
      </c>
      <c r="I114" s="187">
        <v>23.296875</v>
      </c>
      <c r="J114" s="187">
        <v>81.4828125</v>
      </c>
      <c r="K114" s="86">
        <v>0.28296957578171966</v>
      </c>
      <c r="L114" s="187">
        <v>4.9421875</v>
      </c>
      <c r="M114" s="187">
        <f t="shared" si="31"/>
        <v>25.785937500000003</v>
      </c>
      <c r="N114" s="187">
        <f t="shared" si="32"/>
        <v>-7.159375000000001</v>
      </c>
      <c r="O114" s="187">
        <f t="shared" si="33"/>
        <v>-1.6828124999999972</v>
      </c>
      <c r="P114" s="86">
        <f t="shared" si="34"/>
        <v>13.216546468020198</v>
      </c>
      <c r="Q114" s="187">
        <f t="shared" si="35"/>
        <v>45.607812499999994</v>
      </c>
      <c r="R114" s="181">
        <f t="shared" si="30"/>
        <v>40.78203521218019</v>
      </c>
    </row>
    <row r="115" spans="1:18" ht="12.75">
      <c r="A115" s="171" t="s">
        <v>68</v>
      </c>
      <c r="B115" s="187">
        <v>550.4666666666666</v>
      </c>
      <c r="C115" s="187">
        <v>106.2875</v>
      </c>
      <c r="D115" s="187">
        <v>42.65</v>
      </c>
      <c r="E115" s="187">
        <v>102.7</v>
      </c>
      <c r="F115" s="86">
        <v>0.2565782555802427</v>
      </c>
      <c r="G115" s="187">
        <v>4.4625</v>
      </c>
      <c r="H115" s="187">
        <v>79.8890625</v>
      </c>
      <c r="I115" s="187">
        <v>23.296875</v>
      </c>
      <c r="J115" s="187">
        <v>81.4828125</v>
      </c>
      <c r="K115" s="86">
        <v>0.28296957578171966</v>
      </c>
      <c r="L115" s="187">
        <v>4.9421875</v>
      </c>
      <c r="M115" s="187">
        <f t="shared" si="31"/>
        <v>26.3984375</v>
      </c>
      <c r="N115" s="187">
        <f t="shared" si="32"/>
        <v>19.353125</v>
      </c>
      <c r="O115" s="187">
        <f t="shared" si="33"/>
        <v>21.21718750000001</v>
      </c>
      <c r="P115" s="86">
        <f t="shared" si="34"/>
        <v>-14.527542060239671</v>
      </c>
      <c r="Q115" s="187">
        <f t="shared" si="35"/>
        <v>-0.4796874999999998</v>
      </c>
      <c r="R115" s="181">
        <f t="shared" si="30"/>
        <v>18.284669196818076</v>
      </c>
    </row>
    <row r="116" spans="1:18" ht="12.75">
      <c r="A116" s="171" t="s">
        <v>174</v>
      </c>
      <c r="B116" s="187">
        <v>618.8</v>
      </c>
      <c r="C116" s="187">
        <v>104.0625</v>
      </c>
      <c r="D116" s="187">
        <v>24.35</v>
      </c>
      <c r="E116" s="187">
        <v>108.95</v>
      </c>
      <c r="F116" s="86">
        <v>0.3020411446714254</v>
      </c>
      <c r="G116" s="187">
        <v>2.25</v>
      </c>
      <c r="H116" s="187">
        <v>79.8890625</v>
      </c>
      <c r="I116" s="187">
        <v>23.296875</v>
      </c>
      <c r="J116" s="187">
        <v>81.4828125</v>
      </c>
      <c r="K116" s="86">
        <v>0.28296957578171966</v>
      </c>
      <c r="L116" s="187">
        <v>4.9421875</v>
      </c>
      <c r="M116" s="187">
        <f t="shared" si="31"/>
        <v>24.173437500000006</v>
      </c>
      <c r="N116" s="187">
        <f t="shared" si="32"/>
        <v>1.0531250000000014</v>
      </c>
      <c r="O116" s="187">
        <f t="shared" si="33"/>
        <v>27.46718750000001</v>
      </c>
      <c r="P116" s="86">
        <f t="shared" si="34"/>
        <v>11.801486828949908</v>
      </c>
      <c r="Q116" s="187">
        <f t="shared" si="35"/>
        <v>-2.6921875</v>
      </c>
      <c r="R116" s="181">
        <f t="shared" si="30"/>
        <v>20.555004723510855</v>
      </c>
    </row>
    <row r="117" spans="1:18" ht="12.75">
      <c r="A117" s="171" t="s">
        <v>171</v>
      </c>
      <c r="B117" s="187">
        <v>335.9</v>
      </c>
      <c r="C117" s="187">
        <v>89.7375</v>
      </c>
      <c r="D117" s="187">
        <v>35.525</v>
      </c>
      <c r="E117" s="187">
        <v>84.95</v>
      </c>
      <c r="F117" s="86">
        <v>0.31628047935205517</v>
      </c>
      <c r="G117" s="187">
        <v>2.25</v>
      </c>
      <c r="H117" s="187">
        <v>79.8890625</v>
      </c>
      <c r="I117" s="187">
        <v>23.296875</v>
      </c>
      <c r="J117" s="187">
        <v>81.4828125</v>
      </c>
      <c r="K117" s="86">
        <v>0.28296957578171966</v>
      </c>
      <c r="L117" s="187">
        <v>4.9421875</v>
      </c>
      <c r="M117" s="187">
        <f t="shared" si="31"/>
        <v>9.848437500000003</v>
      </c>
      <c r="N117" s="187">
        <f t="shared" si="32"/>
        <v>12.228124999999999</v>
      </c>
      <c r="O117" s="187">
        <f t="shared" si="33"/>
        <v>3.4671875000000085</v>
      </c>
      <c r="P117" s="86">
        <f t="shared" si="34"/>
        <v>11.189132509275694</v>
      </c>
      <c r="Q117" s="187">
        <f t="shared" si="35"/>
        <v>-2.6921875</v>
      </c>
      <c r="R117" s="181">
        <f t="shared" si="30"/>
        <v>18.97362382478351</v>
      </c>
    </row>
    <row r="118" spans="1:18" ht="12.75">
      <c r="A118" s="171" t="s">
        <v>172</v>
      </c>
      <c r="B118" s="187">
        <v>679.3166666666666</v>
      </c>
      <c r="C118" s="187">
        <v>108.5125</v>
      </c>
      <c r="D118" s="187">
        <v>12.425</v>
      </c>
      <c r="E118" s="187">
        <v>68.925</v>
      </c>
      <c r="F118" s="86">
        <v>0.31761553572420287</v>
      </c>
      <c r="G118" s="187">
        <v>30.85</v>
      </c>
      <c r="H118" s="187">
        <v>79.8890625</v>
      </c>
      <c r="I118" s="187">
        <v>23.296875</v>
      </c>
      <c r="J118" s="187">
        <v>81.4828125</v>
      </c>
      <c r="K118" s="86">
        <v>0.28296957578171966</v>
      </c>
      <c r="L118" s="187">
        <v>4.9421875</v>
      </c>
      <c r="M118" s="187">
        <f t="shared" si="31"/>
        <v>28.62343750000001</v>
      </c>
      <c r="N118" s="187">
        <f t="shared" si="32"/>
        <v>-10.871875</v>
      </c>
      <c r="O118" s="187">
        <f t="shared" si="33"/>
        <v>-12.557812499999997</v>
      </c>
      <c r="P118" s="86">
        <f t="shared" si="34"/>
        <v>23.53557802159455</v>
      </c>
      <c r="Q118" s="187">
        <f t="shared" si="35"/>
        <v>25.907812500000002</v>
      </c>
      <c r="R118" s="181">
        <f t="shared" si="30"/>
        <v>28.600613602598</v>
      </c>
    </row>
    <row r="119" spans="1:18" ht="12.75">
      <c r="A119" s="171" t="s">
        <v>74</v>
      </c>
      <c r="B119" s="187">
        <v>521.0666666666666</v>
      </c>
      <c r="C119" s="187">
        <v>92.0625</v>
      </c>
      <c r="D119" s="187">
        <v>28.775</v>
      </c>
      <c r="E119" s="187">
        <v>96.6625</v>
      </c>
      <c r="F119" s="86">
        <v>0.298888658596506</v>
      </c>
      <c r="G119" s="187">
        <v>4.75</v>
      </c>
      <c r="H119" s="187">
        <v>79.8890625</v>
      </c>
      <c r="I119" s="187">
        <v>23.296875</v>
      </c>
      <c r="J119" s="187">
        <v>81.4828125</v>
      </c>
      <c r="K119" s="86">
        <v>0.28296957578171966</v>
      </c>
      <c r="L119" s="187">
        <v>4.9421875</v>
      </c>
      <c r="M119" s="187">
        <f t="shared" si="31"/>
        <v>12.173437500000006</v>
      </c>
      <c r="N119" s="187">
        <f t="shared" si="32"/>
        <v>5.478124999999999</v>
      </c>
      <c r="O119" s="187">
        <f t="shared" si="33"/>
        <v>15.1796875</v>
      </c>
      <c r="P119" s="86">
        <f t="shared" si="34"/>
        <v>8.294903418691325</v>
      </c>
      <c r="Q119" s="187">
        <f t="shared" si="35"/>
        <v>-0.19218750000000018</v>
      </c>
      <c r="R119" s="181">
        <f t="shared" si="30"/>
        <v>17.130266762005768</v>
      </c>
    </row>
    <row r="120" spans="1:18" ht="12.75">
      <c r="A120" s="171" t="s">
        <v>168</v>
      </c>
      <c r="B120" s="187">
        <v>591.5166666666667</v>
      </c>
      <c r="C120" s="187">
        <v>91.1875</v>
      </c>
      <c r="D120" s="187">
        <v>41.825</v>
      </c>
      <c r="E120" s="187">
        <v>112.05</v>
      </c>
      <c r="F120" s="86">
        <v>0.26682913969699795</v>
      </c>
      <c r="G120" s="187">
        <v>4.4625</v>
      </c>
      <c r="H120" s="187">
        <v>79.8890625</v>
      </c>
      <c r="I120" s="187">
        <v>23.296875</v>
      </c>
      <c r="J120" s="187">
        <v>81.4828125</v>
      </c>
      <c r="K120" s="86">
        <v>0.28296957578171966</v>
      </c>
      <c r="L120" s="187">
        <v>4.9421875</v>
      </c>
      <c r="M120" s="187">
        <f t="shared" si="31"/>
        <v>11.298437500000006</v>
      </c>
      <c r="N120" s="187">
        <f t="shared" si="32"/>
        <v>18.528125000000003</v>
      </c>
      <c r="O120" s="187">
        <f t="shared" si="33"/>
        <v>30.567187500000003</v>
      </c>
      <c r="P120" s="86">
        <f t="shared" si="34"/>
        <v>-9.54733695138097</v>
      </c>
      <c r="Q120" s="187">
        <f t="shared" si="35"/>
        <v>-0.4796874999999998</v>
      </c>
      <c r="R120" s="181">
        <f t="shared" si="30"/>
        <v>19.72206107168871</v>
      </c>
    </row>
    <row r="121" spans="1:18" ht="12.75">
      <c r="A121" s="171" t="s">
        <v>173</v>
      </c>
      <c r="B121" s="187">
        <v>608.25</v>
      </c>
      <c r="C121" s="187">
        <v>93</v>
      </c>
      <c r="D121" s="187">
        <v>30.175</v>
      </c>
      <c r="E121" s="187">
        <v>107.75</v>
      </c>
      <c r="F121" s="86">
        <v>0.28290737965532614</v>
      </c>
      <c r="G121" s="187">
        <v>11.75</v>
      </c>
      <c r="H121" s="187">
        <v>79.8890625</v>
      </c>
      <c r="I121" s="187">
        <v>23.296875</v>
      </c>
      <c r="J121" s="187">
        <v>81.4828125</v>
      </c>
      <c r="K121" s="86">
        <v>0.28296957578171966</v>
      </c>
      <c r="L121" s="187">
        <v>4.9421875</v>
      </c>
      <c r="M121" s="187">
        <f t="shared" si="31"/>
        <v>13.110937500000006</v>
      </c>
      <c r="N121" s="187">
        <f t="shared" si="32"/>
        <v>6.878125000000001</v>
      </c>
      <c r="O121" s="187">
        <f t="shared" si="33"/>
        <v>26.267187500000006</v>
      </c>
      <c r="P121" s="86">
        <f t="shared" si="34"/>
        <v>-0.03783079387885922</v>
      </c>
      <c r="Q121" s="187">
        <f t="shared" si="35"/>
        <v>6.8078125</v>
      </c>
      <c r="R121" s="181">
        <f t="shared" si="30"/>
        <v>20.912271629284714</v>
      </c>
    </row>
    <row r="122" spans="1:18" ht="12.75">
      <c r="A122" s="171" t="s">
        <v>175</v>
      </c>
      <c r="B122" s="187">
        <v>597.85</v>
      </c>
      <c r="C122" s="187">
        <v>97.975</v>
      </c>
      <c r="D122" s="187">
        <v>25.1375</v>
      </c>
      <c r="E122" s="187">
        <v>91.7375</v>
      </c>
      <c r="F122" s="86">
        <v>0.2720652090483182</v>
      </c>
      <c r="G122" s="187">
        <v>26.525</v>
      </c>
      <c r="H122" s="187">
        <v>79.8890625</v>
      </c>
      <c r="I122" s="187">
        <v>23.296875</v>
      </c>
      <c r="J122" s="187">
        <v>81.4828125</v>
      </c>
      <c r="K122" s="86">
        <v>0.28296957578171966</v>
      </c>
      <c r="L122" s="187">
        <v>4.9421875</v>
      </c>
      <c r="M122" s="187">
        <f t="shared" si="31"/>
        <v>18.0859375</v>
      </c>
      <c r="N122" s="187">
        <f t="shared" si="32"/>
        <v>1.8406249999999993</v>
      </c>
      <c r="O122" s="187">
        <f t="shared" si="33"/>
        <v>10.254687500000003</v>
      </c>
      <c r="P122" s="86">
        <f t="shared" si="34"/>
        <v>-6.519175651564057</v>
      </c>
      <c r="Q122" s="187">
        <f t="shared" si="35"/>
        <v>21.5828125</v>
      </c>
      <c r="R122" s="181">
        <f t="shared" si="30"/>
        <v>19.598257501757224</v>
      </c>
    </row>
    <row r="123" spans="1:18" ht="12.75">
      <c r="A123" s="171" t="s">
        <v>170</v>
      </c>
      <c r="B123" s="187">
        <v>618.5333333333333</v>
      </c>
      <c r="C123" s="187">
        <v>106.5625</v>
      </c>
      <c r="D123" s="187">
        <v>21.925</v>
      </c>
      <c r="E123" s="187">
        <v>83.325</v>
      </c>
      <c r="F123" s="86">
        <v>0.28740718162103573</v>
      </c>
      <c r="G123" s="187">
        <v>20.975</v>
      </c>
      <c r="H123" s="187">
        <v>79.8890625</v>
      </c>
      <c r="I123" s="187">
        <v>23.296875</v>
      </c>
      <c r="J123" s="187">
        <v>81.4828125</v>
      </c>
      <c r="K123" s="86">
        <v>0.28296957578171966</v>
      </c>
      <c r="L123" s="187">
        <v>4.9421875</v>
      </c>
      <c r="M123" s="187">
        <f t="shared" si="31"/>
        <v>26.673437500000006</v>
      </c>
      <c r="N123" s="187">
        <f t="shared" si="32"/>
        <v>-1.3718749999999993</v>
      </c>
      <c r="O123" s="187">
        <f t="shared" si="33"/>
        <v>1.8421875000000085</v>
      </c>
      <c r="P123" s="86">
        <f t="shared" si="34"/>
        <v>2.7448071318116343</v>
      </c>
      <c r="Q123" s="187">
        <f t="shared" si="35"/>
        <v>16.032812500000002</v>
      </c>
      <c r="R123" s="181">
        <f t="shared" si="30"/>
        <v>19.11311238605917</v>
      </c>
    </row>
    <row r="124" spans="1:18" ht="12.75">
      <c r="A124" s="171" t="s">
        <v>97</v>
      </c>
      <c r="B124" s="187">
        <v>614.1</v>
      </c>
      <c r="C124" s="187">
        <v>101.7875</v>
      </c>
      <c r="D124" s="187">
        <v>7.25</v>
      </c>
      <c r="E124" s="187">
        <v>56.75</v>
      </c>
      <c r="F124" s="86">
        <v>0.29153007592640834</v>
      </c>
      <c r="G124" s="187">
        <v>51.55</v>
      </c>
      <c r="H124" s="187">
        <v>79.8890625</v>
      </c>
      <c r="I124" s="187">
        <v>23.296875</v>
      </c>
      <c r="J124" s="187">
        <v>81.4828125</v>
      </c>
      <c r="K124" s="86">
        <v>0.28296957578171966</v>
      </c>
      <c r="L124" s="187">
        <v>4.9421875</v>
      </c>
      <c r="M124" s="187">
        <f t="shared" si="31"/>
        <v>21.8984375</v>
      </c>
      <c r="N124" s="187">
        <f t="shared" si="32"/>
        <v>-16.046875</v>
      </c>
      <c r="O124" s="187">
        <f t="shared" si="33"/>
        <v>-24.732812499999994</v>
      </c>
      <c r="P124" s="86">
        <f t="shared" si="34"/>
        <v>5.2570031388533165</v>
      </c>
      <c r="Q124" s="187">
        <f t="shared" si="35"/>
        <v>46.607812499999994</v>
      </c>
      <c r="R124" s="181">
        <f t="shared" si="30"/>
        <v>21.56475456367773</v>
      </c>
    </row>
    <row r="125" spans="1:18" ht="12.75">
      <c r="A125" s="171" t="s">
        <v>169</v>
      </c>
      <c r="B125" s="187">
        <v>548.0833333333334</v>
      </c>
      <c r="C125" s="187">
        <v>96.4</v>
      </c>
      <c r="D125" s="187">
        <v>30.45</v>
      </c>
      <c r="E125" s="187">
        <v>110.25</v>
      </c>
      <c r="F125" s="86">
        <v>0.2823733936230646</v>
      </c>
      <c r="G125" s="187">
        <v>6.675</v>
      </c>
      <c r="H125" s="187">
        <v>79.8890625</v>
      </c>
      <c r="I125" s="187">
        <v>23.296875</v>
      </c>
      <c r="J125" s="187">
        <v>81.4828125</v>
      </c>
      <c r="K125" s="86">
        <v>0.28296957578171966</v>
      </c>
      <c r="L125" s="187">
        <v>4.9421875</v>
      </c>
      <c r="M125" s="187">
        <f t="shared" si="31"/>
        <v>16.51093750000001</v>
      </c>
      <c r="N125" s="187">
        <f t="shared" si="32"/>
        <v>7.153124999999999</v>
      </c>
      <c r="O125" s="187">
        <f t="shared" si="33"/>
        <v>28.767187500000006</v>
      </c>
      <c r="P125" s="86">
        <f t="shared" si="34"/>
        <v>-0.3267575047895438</v>
      </c>
      <c r="Q125" s="187">
        <f t="shared" si="35"/>
        <v>1.7328124999999996</v>
      </c>
      <c r="R125" s="181">
        <f t="shared" si="30"/>
        <v>18.957787110984537</v>
      </c>
    </row>
    <row r="126" spans="1:18" ht="12.75">
      <c r="A126" s="171" t="s">
        <v>177</v>
      </c>
      <c r="B126" s="187">
        <v>670.7166666666667</v>
      </c>
      <c r="C126" s="187">
        <v>100.6</v>
      </c>
      <c r="D126" s="187">
        <v>2.25</v>
      </c>
      <c r="E126" s="187">
        <v>53.2625</v>
      </c>
      <c r="F126" s="86">
        <v>0.29844449236716253</v>
      </c>
      <c r="G126" s="187">
        <v>53.2375</v>
      </c>
      <c r="H126" s="187">
        <v>79.8890625</v>
      </c>
      <c r="I126" s="187">
        <v>23.296875</v>
      </c>
      <c r="J126" s="187">
        <v>81.4828125</v>
      </c>
      <c r="K126" s="86">
        <v>0.28296957578171966</v>
      </c>
      <c r="L126" s="187">
        <v>4.9421875</v>
      </c>
      <c r="M126" s="187">
        <f t="shared" si="31"/>
        <v>20.7109375</v>
      </c>
      <c r="N126" s="187">
        <f t="shared" si="32"/>
        <v>-21.046875</v>
      </c>
      <c r="O126" s="187">
        <f t="shared" si="33"/>
        <v>-28.22031249999999</v>
      </c>
      <c r="P126" s="86">
        <f t="shared" si="34"/>
        <v>10.379284469132955</v>
      </c>
      <c r="Q126" s="187">
        <f t="shared" si="35"/>
        <v>48.295312499999994</v>
      </c>
      <c r="R126" s="181">
        <f t="shared" si="30"/>
        <v>20.8144120552632</v>
      </c>
    </row>
    <row r="127" spans="1:18" ht="12.75">
      <c r="A127" s="171" t="s">
        <v>180</v>
      </c>
      <c r="B127" s="187">
        <v>605.6166666666667</v>
      </c>
      <c r="C127" s="187">
        <v>95.7125</v>
      </c>
      <c r="D127" s="187">
        <v>16.8875</v>
      </c>
      <c r="E127" s="187">
        <v>77.0375</v>
      </c>
      <c r="F127" s="86">
        <v>0.30896278441473335</v>
      </c>
      <c r="G127" s="187">
        <v>17.65</v>
      </c>
      <c r="H127" s="187">
        <v>79.8890625</v>
      </c>
      <c r="I127" s="187">
        <v>23.296875</v>
      </c>
      <c r="J127" s="187">
        <v>81.4828125</v>
      </c>
      <c r="K127" s="86">
        <v>0.28296957578171966</v>
      </c>
      <c r="L127" s="187">
        <v>4.9421875</v>
      </c>
      <c r="M127" s="187">
        <f t="shared" si="31"/>
        <v>15.823437500000011</v>
      </c>
      <c r="N127" s="187">
        <f t="shared" si="32"/>
        <v>-6.409375000000001</v>
      </c>
      <c r="O127" s="187">
        <f t="shared" si="33"/>
        <v>-4.4453125</v>
      </c>
      <c r="P127" s="86">
        <f t="shared" si="34"/>
        <v>15.741920368296972</v>
      </c>
      <c r="Q127" s="187">
        <f t="shared" si="35"/>
        <v>12.7078125</v>
      </c>
      <c r="R127" s="181">
        <f t="shared" si="30"/>
        <v>16.872911466122844</v>
      </c>
    </row>
    <row r="128" spans="1:18" ht="12.75">
      <c r="A128" s="171" t="s">
        <v>181</v>
      </c>
      <c r="B128" s="187">
        <v>618.3666666666667</v>
      </c>
      <c r="C128" s="187">
        <v>88.025</v>
      </c>
      <c r="D128" s="187">
        <v>28.7875</v>
      </c>
      <c r="E128" s="187">
        <v>97.725</v>
      </c>
      <c r="F128" s="86">
        <v>0.27718123635556585</v>
      </c>
      <c r="G128" s="187">
        <v>7.7125</v>
      </c>
      <c r="H128" s="187">
        <v>79.8890625</v>
      </c>
      <c r="I128" s="187">
        <v>23.296875</v>
      </c>
      <c r="J128" s="187">
        <v>81.4828125</v>
      </c>
      <c r="K128" s="86">
        <v>0.28296957578171966</v>
      </c>
      <c r="L128" s="187">
        <v>4.9421875</v>
      </c>
      <c r="M128" s="187">
        <f t="shared" si="31"/>
        <v>8.135937500000011</v>
      </c>
      <c r="N128" s="187">
        <f t="shared" si="32"/>
        <v>5.490625000000001</v>
      </c>
      <c r="O128" s="187">
        <f t="shared" si="33"/>
        <v>16.2421875</v>
      </c>
      <c r="P128" s="86">
        <f t="shared" si="34"/>
        <v>-3.579316156485978</v>
      </c>
      <c r="Q128" s="187">
        <f t="shared" si="35"/>
        <v>2.7703125</v>
      </c>
      <c r="R128" s="181">
        <f t="shared" si="30"/>
        <v>10.574616525106103</v>
      </c>
    </row>
    <row r="129" spans="1:18" ht="12.75">
      <c r="A129" s="171" t="s">
        <v>178</v>
      </c>
      <c r="B129" s="187">
        <v>609.0333333333333</v>
      </c>
      <c r="C129" s="187">
        <v>111.55</v>
      </c>
      <c r="D129" s="187">
        <v>14.2125</v>
      </c>
      <c r="E129" s="187">
        <v>77.0125</v>
      </c>
      <c r="F129" s="86">
        <v>0.29527741708606103</v>
      </c>
      <c r="G129" s="187">
        <v>18.9875</v>
      </c>
      <c r="H129" s="187">
        <v>79.8890625</v>
      </c>
      <c r="I129" s="187">
        <v>23.296875</v>
      </c>
      <c r="J129" s="187">
        <v>81.4828125</v>
      </c>
      <c r="K129" s="86">
        <v>0.28296957578171966</v>
      </c>
      <c r="L129" s="187">
        <v>4.9421875</v>
      </c>
      <c r="M129" s="187">
        <f t="shared" si="31"/>
        <v>31.660937500000003</v>
      </c>
      <c r="N129" s="187">
        <f t="shared" si="32"/>
        <v>-9.084375</v>
      </c>
      <c r="O129" s="187">
        <f t="shared" si="33"/>
        <v>-4.4703124999999915</v>
      </c>
      <c r="P129" s="86">
        <f t="shared" si="34"/>
        <v>7.495885615720706</v>
      </c>
      <c r="Q129" s="187">
        <f t="shared" si="35"/>
        <v>14.045312500000001</v>
      </c>
      <c r="R129" s="181">
        <f t="shared" si="30"/>
        <v>14.117707370683789</v>
      </c>
    </row>
    <row r="130" spans="1:18" ht="12.75">
      <c r="A130" s="171" t="s">
        <v>187</v>
      </c>
      <c r="B130" s="187">
        <v>552.9</v>
      </c>
      <c r="C130" s="187">
        <v>75.1</v>
      </c>
      <c r="D130" s="187">
        <v>30</v>
      </c>
      <c r="E130" s="187">
        <v>103.9375</v>
      </c>
      <c r="F130" s="86">
        <v>0.27192118202208604</v>
      </c>
      <c r="G130" s="187">
        <v>0.25</v>
      </c>
      <c r="H130" s="187">
        <v>79.8890625</v>
      </c>
      <c r="I130" s="187">
        <v>23.296875</v>
      </c>
      <c r="J130" s="187">
        <v>81.4828125</v>
      </c>
      <c r="K130" s="86">
        <v>0.28296957578171966</v>
      </c>
      <c r="L130" s="187">
        <v>4.9421875</v>
      </c>
      <c r="M130" s="187">
        <f t="shared" si="31"/>
        <v>-4.7890625</v>
      </c>
      <c r="N130" s="187">
        <f t="shared" si="32"/>
        <v>6.703125</v>
      </c>
      <c r="O130" s="187">
        <f t="shared" si="33"/>
        <v>22.454687500000006</v>
      </c>
      <c r="P130" s="86">
        <f t="shared" si="34"/>
        <v>-6.1086569097014305</v>
      </c>
      <c r="Q130" s="187">
        <f t="shared" si="35"/>
        <v>-4.6921875</v>
      </c>
      <c r="R130" s="181">
        <f t="shared" si="30"/>
        <v>3.1462272909873716</v>
      </c>
    </row>
    <row r="131" spans="1:18" ht="12.75">
      <c r="A131" s="171" t="s">
        <v>179</v>
      </c>
      <c r="B131" s="187">
        <v>552.5666666666666</v>
      </c>
      <c r="C131" s="187">
        <v>88.575</v>
      </c>
      <c r="D131" s="187">
        <v>18.25</v>
      </c>
      <c r="E131" s="187">
        <v>86.8875</v>
      </c>
      <c r="F131" s="86">
        <v>0.28670576204632603</v>
      </c>
      <c r="G131" s="187">
        <v>10.6375</v>
      </c>
      <c r="H131" s="187">
        <v>79.8890625</v>
      </c>
      <c r="I131" s="187">
        <v>23.296875</v>
      </c>
      <c r="J131" s="187">
        <v>81.4828125</v>
      </c>
      <c r="K131" s="86">
        <v>0.28296957578171966</v>
      </c>
      <c r="L131" s="187">
        <v>4.9421875</v>
      </c>
      <c r="M131" s="187">
        <f t="shared" si="31"/>
        <v>8.685937500000009</v>
      </c>
      <c r="N131" s="187">
        <f t="shared" si="32"/>
        <v>-5.046875</v>
      </c>
      <c r="O131" s="187">
        <f t="shared" si="33"/>
        <v>5.4046875000000085</v>
      </c>
      <c r="P131" s="86">
        <f t="shared" si="34"/>
        <v>2.0644919902793246</v>
      </c>
      <c r="Q131" s="187">
        <f t="shared" si="35"/>
        <v>5.695312499999999</v>
      </c>
      <c r="R131" s="181">
        <f t="shared" si="30"/>
        <v>4.9232278873737485</v>
      </c>
    </row>
    <row r="132" spans="1:18" ht="12.75">
      <c r="A132" s="171" t="s">
        <v>184</v>
      </c>
      <c r="B132" s="187">
        <v>604.0166666666667</v>
      </c>
      <c r="C132" s="187">
        <v>89.525</v>
      </c>
      <c r="D132" s="187">
        <v>17.0375</v>
      </c>
      <c r="E132" s="187">
        <v>70.8125</v>
      </c>
      <c r="F132" s="86">
        <v>0.2965084834157598</v>
      </c>
      <c r="G132" s="187">
        <v>18.175</v>
      </c>
      <c r="H132" s="187">
        <v>79.8890625</v>
      </c>
      <c r="I132" s="187">
        <v>23.296875</v>
      </c>
      <c r="J132" s="187">
        <v>81.4828125</v>
      </c>
      <c r="K132" s="86">
        <v>0.28296957578171966</v>
      </c>
      <c r="L132" s="187">
        <v>4.9421875</v>
      </c>
      <c r="M132" s="187">
        <f t="shared" si="31"/>
        <v>9.635937500000011</v>
      </c>
      <c r="N132" s="187">
        <f t="shared" si="32"/>
        <v>-6.259374999999999</v>
      </c>
      <c r="O132" s="187">
        <f t="shared" si="33"/>
        <v>-10.670312499999994</v>
      </c>
      <c r="P132" s="86">
        <f t="shared" si="34"/>
        <v>8.177725859420812</v>
      </c>
      <c r="Q132" s="187">
        <f t="shared" si="35"/>
        <v>13.232812500000001</v>
      </c>
      <c r="R132" s="181">
        <f t="shared" si="30"/>
        <v>9.036531547927693</v>
      </c>
    </row>
    <row r="133" spans="1:18" ht="12.75">
      <c r="A133" s="171" t="s">
        <v>176</v>
      </c>
      <c r="B133" s="187">
        <v>524.5</v>
      </c>
      <c r="C133" s="187">
        <v>78.8125</v>
      </c>
      <c r="D133" s="187">
        <v>21.3875</v>
      </c>
      <c r="E133" s="187">
        <v>87.9375</v>
      </c>
      <c r="F133" s="86">
        <v>0.30272422646656905</v>
      </c>
      <c r="G133" s="187">
        <v>12.025</v>
      </c>
      <c r="H133" s="187">
        <v>79.8890625</v>
      </c>
      <c r="I133" s="187">
        <v>23.296875</v>
      </c>
      <c r="J133" s="187">
        <v>81.4828125</v>
      </c>
      <c r="K133" s="86">
        <v>0.28296957578171966</v>
      </c>
      <c r="L133" s="187">
        <v>4.9421875</v>
      </c>
      <c r="M133" s="187">
        <f t="shared" si="31"/>
        <v>-1.0765624999999943</v>
      </c>
      <c r="N133" s="187">
        <f t="shared" si="32"/>
        <v>-1.9093750000000007</v>
      </c>
      <c r="O133" s="187">
        <f t="shared" si="33"/>
        <v>6.454687500000006</v>
      </c>
      <c r="P133" s="86">
        <f t="shared" si="34"/>
        <v>10.361314284203502</v>
      </c>
      <c r="Q133" s="187">
        <f t="shared" si="35"/>
        <v>7.0828125</v>
      </c>
      <c r="R133" s="181">
        <f t="shared" si="30"/>
        <v>11.802319832434076</v>
      </c>
    </row>
    <row r="134" spans="1:18" ht="12.75">
      <c r="A134" s="171" t="s">
        <v>82</v>
      </c>
      <c r="B134" s="187">
        <v>556.85</v>
      </c>
      <c r="C134" s="187">
        <v>99.3875</v>
      </c>
      <c r="D134" s="187">
        <v>25.5375</v>
      </c>
      <c r="E134" s="187">
        <v>78.0625</v>
      </c>
      <c r="F134" s="86">
        <v>0.268220682800238</v>
      </c>
      <c r="G134" s="187">
        <v>9.9625</v>
      </c>
      <c r="H134" s="187">
        <v>79.8890625</v>
      </c>
      <c r="I134" s="187">
        <v>23.296875</v>
      </c>
      <c r="J134" s="187">
        <v>81.4828125</v>
      </c>
      <c r="K134" s="86">
        <v>0.28296957578171966</v>
      </c>
      <c r="L134" s="187">
        <v>4.9421875</v>
      </c>
      <c r="M134" s="187">
        <f t="shared" si="31"/>
        <v>19.49843750000001</v>
      </c>
      <c r="N134" s="187">
        <f t="shared" si="32"/>
        <v>2.2406250000000014</v>
      </c>
      <c r="O134" s="187">
        <f t="shared" si="33"/>
        <v>-3.4203124999999943</v>
      </c>
      <c r="P134" s="86">
        <f t="shared" si="34"/>
        <v>-8.212921056738077</v>
      </c>
      <c r="Q134" s="187">
        <f t="shared" si="35"/>
        <v>5.0203125</v>
      </c>
      <c r="R134" s="181">
        <f t="shared" si="30"/>
        <v>3.814319296249185</v>
      </c>
    </row>
    <row r="135" spans="1:18" ht="12.75">
      <c r="A135" s="171" t="s">
        <v>102</v>
      </c>
      <c r="B135" s="187">
        <v>642.65</v>
      </c>
      <c r="C135" s="187">
        <v>87.425</v>
      </c>
      <c r="D135" s="187">
        <v>26.2875</v>
      </c>
      <c r="E135" s="187">
        <v>83.45</v>
      </c>
      <c r="F135" s="86">
        <v>0.2622053503617843</v>
      </c>
      <c r="G135" s="187">
        <v>26.2</v>
      </c>
      <c r="H135" s="187">
        <v>79.8890625</v>
      </c>
      <c r="I135" s="187">
        <v>23.296875</v>
      </c>
      <c r="J135" s="187">
        <v>81.4828125</v>
      </c>
      <c r="K135" s="86">
        <v>0.28296957578171966</v>
      </c>
      <c r="L135" s="187">
        <v>4.9421875</v>
      </c>
      <c r="M135" s="187">
        <f t="shared" si="31"/>
        <v>7.535937500000003</v>
      </c>
      <c r="N135" s="187">
        <f t="shared" si="32"/>
        <v>2.9906250000000014</v>
      </c>
      <c r="O135" s="187">
        <f t="shared" si="33"/>
        <v>1.9671875000000085</v>
      </c>
      <c r="P135" s="86">
        <f t="shared" si="34"/>
        <v>-13.344129466121478</v>
      </c>
      <c r="Q135" s="187">
        <f t="shared" si="35"/>
        <v>21.2578125</v>
      </c>
      <c r="R135" s="181">
        <f t="shared" si="30"/>
        <v>10.804581802577971</v>
      </c>
    </row>
    <row r="136" spans="1:18" ht="12.75">
      <c r="A136" s="171" t="s">
        <v>188</v>
      </c>
      <c r="B136" s="187">
        <v>467.2833333333333</v>
      </c>
      <c r="C136" s="187">
        <v>88.1125</v>
      </c>
      <c r="D136" s="187">
        <v>29.425</v>
      </c>
      <c r="E136" s="187">
        <v>91.65</v>
      </c>
      <c r="F136" s="86">
        <v>0.2683102181295801</v>
      </c>
      <c r="G136" s="187">
        <v>4.9625</v>
      </c>
      <c r="H136" s="187">
        <v>79.8890625</v>
      </c>
      <c r="I136" s="187">
        <v>23.296875</v>
      </c>
      <c r="J136" s="187">
        <v>81.4828125</v>
      </c>
      <c r="K136" s="86">
        <v>0.28296957578171966</v>
      </c>
      <c r="L136" s="187">
        <v>4.9421875</v>
      </c>
      <c r="M136" s="187">
        <f t="shared" si="31"/>
        <v>8.223437500000003</v>
      </c>
      <c r="N136" s="187">
        <f t="shared" si="32"/>
        <v>6.128125000000001</v>
      </c>
      <c r="O136" s="187">
        <f t="shared" si="33"/>
        <v>10.167187500000011</v>
      </c>
      <c r="P136" s="86">
        <f t="shared" si="34"/>
        <v>-6.850073508217275</v>
      </c>
      <c r="Q136" s="187">
        <f t="shared" si="35"/>
        <v>0.020312500000000178</v>
      </c>
      <c r="R136" s="181">
        <f t="shared" si="30"/>
        <v>5.334611413911641</v>
      </c>
    </row>
    <row r="137" spans="1:18" ht="12.75">
      <c r="A137" s="171" t="s">
        <v>194</v>
      </c>
      <c r="B137" s="187">
        <v>504.3833333333334</v>
      </c>
      <c r="C137" s="187">
        <v>74.9875</v>
      </c>
      <c r="D137" s="187">
        <v>26.75</v>
      </c>
      <c r="E137" s="187">
        <v>86.2125</v>
      </c>
      <c r="F137" s="86">
        <v>0.2743752673469883</v>
      </c>
      <c r="G137" s="187">
        <v>10.5</v>
      </c>
      <c r="H137" s="187">
        <v>79.8890625</v>
      </c>
      <c r="I137" s="187">
        <v>23.296875</v>
      </c>
      <c r="J137" s="187">
        <v>81.4828125</v>
      </c>
      <c r="K137" s="86">
        <v>0.28296957578171966</v>
      </c>
      <c r="L137" s="187">
        <v>4.9421875</v>
      </c>
      <c r="M137" s="187">
        <f t="shared" si="31"/>
        <v>-4.901562499999997</v>
      </c>
      <c r="N137" s="187">
        <f t="shared" si="32"/>
        <v>3.453125</v>
      </c>
      <c r="O137" s="187">
        <f t="shared" si="33"/>
        <v>4.729687500000011</v>
      </c>
      <c r="P137" s="86">
        <f t="shared" si="34"/>
        <v>-4.334825936004584</v>
      </c>
      <c r="Q137" s="187">
        <f t="shared" si="35"/>
        <v>5.5578125</v>
      </c>
      <c r="R137" s="181">
        <f t="shared" si="30"/>
        <v>3.8752947772827895</v>
      </c>
    </row>
    <row r="138" spans="1:18" ht="12.75">
      <c r="A138" s="171" t="s">
        <v>191</v>
      </c>
      <c r="B138" s="187">
        <v>586.2833333333333</v>
      </c>
      <c r="C138" s="187">
        <v>88.9625</v>
      </c>
      <c r="D138" s="187">
        <v>23.7125</v>
      </c>
      <c r="E138" s="187">
        <v>81.9375</v>
      </c>
      <c r="F138" s="86">
        <v>0.2751125742161961</v>
      </c>
      <c r="G138" s="187">
        <v>6.175</v>
      </c>
      <c r="H138" s="187">
        <v>79.8890625</v>
      </c>
      <c r="I138" s="187">
        <v>23.296875</v>
      </c>
      <c r="J138" s="187">
        <v>81.4828125</v>
      </c>
      <c r="K138" s="86">
        <v>0.28296957578171966</v>
      </c>
      <c r="L138" s="187">
        <v>4.9421875</v>
      </c>
      <c r="M138" s="187">
        <f t="shared" si="31"/>
        <v>9.073437500000011</v>
      </c>
      <c r="N138" s="187">
        <f t="shared" si="32"/>
        <v>0.4156249999999986</v>
      </c>
      <c r="O138" s="187">
        <f t="shared" si="33"/>
        <v>0.4546875000000057</v>
      </c>
      <c r="P138" s="86">
        <f t="shared" si="34"/>
        <v>-4.606429067840363</v>
      </c>
      <c r="Q138" s="187">
        <f t="shared" si="35"/>
        <v>1.2328124999999996</v>
      </c>
      <c r="R138" s="181">
        <f t="shared" si="30"/>
        <v>0.5412051096648623</v>
      </c>
    </row>
    <row r="139" spans="1:18" ht="12.75">
      <c r="A139" s="171" t="s">
        <v>195</v>
      </c>
      <c r="B139" s="187">
        <v>558.5166666666667</v>
      </c>
      <c r="C139" s="187">
        <v>84.425</v>
      </c>
      <c r="D139" s="187">
        <v>25</v>
      </c>
      <c r="E139" s="187">
        <v>88.6875</v>
      </c>
      <c r="F139" s="86">
        <v>0.27743621364515136</v>
      </c>
      <c r="G139" s="187">
        <v>0.75</v>
      </c>
      <c r="H139" s="187">
        <v>79.8890625</v>
      </c>
      <c r="I139" s="187">
        <v>23.296875</v>
      </c>
      <c r="J139" s="187">
        <v>81.4828125</v>
      </c>
      <c r="K139" s="86">
        <v>0.28296957578171966</v>
      </c>
      <c r="L139" s="187">
        <v>4.9421875</v>
      </c>
      <c r="M139" s="187">
        <f t="shared" si="31"/>
        <v>4.535937500000003</v>
      </c>
      <c r="N139" s="187">
        <f t="shared" si="32"/>
        <v>1.703125</v>
      </c>
      <c r="O139" s="187">
        <f t="shared" si="33"/>
        <v>7.204687500000006</v>
      </c>
      <c r="P139" s="86">
        <f t="shared" si="34"/>
        <v>-3.090474975975671</v>
      </c>
      <c r="Q139" s="187">
        <f t="shared" si="35"/>
        <v>-4.1921875</v>
      </c>
      <c r="R139" s="181">
        <f t="shared" si="30"/>
        <v>-0.4503587477084867</v>
      </c>
    </row>
    <row r="140" spans="1:18" ht="12.75">
      <c r="A140" s="171" t="s">
        <v>200</v>
      </c>
      <c r="B140" s="187">
        <v>406.8333333333333</v>
      </c>
      <c r="C140" s="187">
        <v>79.8625</v>
      </c>
      <c r="D140" s="187">
        <v>23.2875</v>
      </c>
      <c r="E140" s="187">
        <v>75.2</v>
      </c>
      <c r="F140" s="86">
        <v>0.28692217015437443</v>
      </c>
      <c r="G140" s="187">
        <v>4.3625</v>
      </c>
      <c r="H140" s="187">
        <v>79.8890625</v>
      </c>
      <c r="I140" s="187">
        <v>23.296875</v>
      </c>
      <c r="J140" s="187">
        <v>81.4828125</v>
      </c>
      <c r="K140" s="86">
        <v>0.28296957578171966</v>
      </c>
      <c r="L140" s="187">
        <v>4.9421875</v>
      </c>
      <c r="M140" s="187">
        <f t="shared" si="31"/>
        <v>-0.026562499999997158</v>
      </c>
      <c r="N140" s="187">
        <f t="shared" si="32"/>
        <v>-0.009374999999998579</v>
      </c>
      <c r="O140" s="187">
        <f t="shared" si="33"/>
        <v>-6.2828124999999915</v>
      </c>
      <c r="P140" s="86">
        <f t="shared" si="34"/>
        <v>1.6080471439417163</v>
      </c>
      <c r="Q140" s="187">
        <f t="shared" si="35"/>
        <v>-0.5796875000000004</v>
      </c>
      <c r="R140" s="181">
        <f t="shared" si="30"/>
        <v>-1.0914716297347005</v>
      </c>
    </row>
    <row r="141" spans="1:18" ht="12.75">
      <c r="A141" s="171" t="s">
        <v>80</v>
      </c>
      <c r="B141" s="187">
        <v>574.2333333333332</v>
      </c>
      <c r="C141" s="187">
        <v>78.25</v>
      </c>
      <c r="D141" s="187">
        <v>24.4625</v>
      </c>
      <c r="E141" s="187">
        <v>94.1125</v>
      </c>
      <c r="F141" s="86">
        <v>0.2767826403108481</v>
      </c>
      <c r="G141" s="187">
        <v>5.5</v>
      </c>
      <c r="H141" s="187">
        <v>79.8890625</v>
      </c>
      <c r="I141" s="187">
        <v>23.296875</v>
      </c>
      <c r="J141" s="187">
        <v>81.4828125</v>
      </c>
      <c r="K141" s="86">
        <v>0.28296957578171966</v>
      </c>
      <c r="L141" s="187">
        <v>4.9421875</v>
      </c>
      <c r="M141" s="187">
        <f t="shared" si="31"/>
        <v>-1.6390624999999943</v>
      </c>
      <c r="N141" s="187">
        <f t="shared" si="32"/>
        <v>1.1656249999999986</v>
      </c>
      <c r="O141" s="187">
        <f t="shared" si="33"/>
        <v>12.629687500000003</v>
      </c>
      <c r="P141" s="86">
        <f t="shared" si="34"/>
        <v>-3.5527445785568164</v>
      </c>
      <c r="Q141" s="187">
        <f t="shared" si="35"/>
        <v>0.5578124999999998</v>
      </c>
      <c r="R141" s="181">
        <f t="shared" si="30"/>
        <v>2.0647482307126204</v>
      </c>
    </row>
    <row r="142" spans="1:18" ht="12.75">
      <c r="A142" s="171"/>
      <c r="B142" s="187"/>
      <c r="C142" s="187"/>
      <c r="D142" s="187"/>
      <c r="E142" s="187"/>
      <c r="F142" s="86"/>
      <c r="G142" s="187"/>
      <c r="H142" s="187"/>
      <c r="I142" s="187"/>
      <c r="J142" s="187"/>
      <c r="K142" s="86"/>
      <c r="L142" s="187"/>
      <c r="M142" s="192">
        <f>SUM(M109:M141)</f>
        <v>482.09843750000016</v>
      </c>
      <c r="N142" s="192">
        <f>SUM(N109:N141)</f>
        <v>67.84062499999999</v>
      </c>
      <c r="O142" s="192">
        <f>SUM(O109:O141)</f>
        <v>302.5046875000001</v>
      </c>
      <c r="P142" s="193">
        <f>SUM(P109:P141)</f>
        <v>117.08260224911636</v>
      </c>
      <c r="Q142" s="192">
        <f>SUM(Q109:Q141)</f>
        <v>325.94531250000006</v>
      </c>
      <c r="R142" s="181"/>
    </row>
    <row r="143" spans="1:18" ht="12.75">
      <c r="A143" s="171" t="s">
        <v>78</v>
      </c>
      <c r="B143" s="187">
        <v>529.3166666666667</v>
      </c>
      <c r="C143" s="187">
        <v>75.05</v>
      </c>
      <c r="D143" s="187">
        <v>23.7625</v>
      </c>
      <c r="E143" s="187">
        <v>76.9</v>
      </c>
      <c r="F143" s="86">
        <v>0.2978385707888418</v>
      </c>
      <c r="G143" s="187">
        <v>2.25</v>
      </c>
      <c r="H143" s="187">
        <v>79.8890625</v>
      </c>
      <c r="I143" s="187">
        <v>23.296875</v>
      </c>
      <c r="J143" s="187">
        <v>81.4828125</v>
      </c>
      <c r="K143" s="86">
        <v>0.28296957578171966</v>
      </c>
      <c r="L143" s="187">
        <v>4.9421875</v>
      </c>
      <c r="M143" s="187">
        <f t="shared" si="31"/>
        <v>-4.839062499999997</v>
      </c>
      <c r="N143" s="187">
        <f t="shared" si="32"/>
        <v>0.4656249999999993</v>
      </c>
      <c r="O143" s="187">
        <f t="shared" si="33"/>
        <v>-4.582812499999989</v>
      </c>
      <c r="P143" s="86">
        <f t="shared" si="34"/>
        <v>7.870406873853198</v>
      </c>
      <c r="Q143" s="187">
        <f t="shared" si="35"/>
        <v>-2.6921875</v>
      </c>
      <c r="R143" s="181">
        <f t="shared" si="30"/>
        <v>1.2536198223822608</v>
      </c>
    </row>
    <row r="144" spans="1:18" ht="12.75">
      <c r="A144" s="171" t="s">
        <v>183</v>
      </c>
      <c r="B144" s="187">
        <v>586.95</v>
      </c>
      <c r="C144" s="187">
        <v>84.075</v>
      </c>
      <c r="D144" s="187">
        <v>6.6125</v>
      </c>
      <c r="E144" s="187">
        <v>37.9875</v>
      </c>
      <c r="F144" s="86">
        <v>0.2730766451509332</v>
      </c>
      <c r="G144" s="187">
        <v>57.0625</v>
      </c>
      <c r="H144" s="187">
        <v>79.8890625</v>
      </c>
      <c r="I144" s="187">
        <v>23.296875</v>
      </c>
      <c r="J144" s="187">
        <v>81.4828125</v>
      </c>
      <c r="K144" s="86">
        <v>0.28296957578171966</v>
      </c>
      <c r="L144" s="187">
        <v>4.9421875</v>
      </c>
      <c r="M144" s="187">
        <f t="shared" si="31"/>
        <v>4.1859375000000085</v>
      </c>
      <c r="N144" s="187">
        <f t="shared" si="32"/>
        <v>-16.684375</v>
      </c>
      <c r="O144" s="187">
        <f t="shared" si="33"/>
        <v>-43.4953125</v>
      </c>
      <c r="P144" s="86">
        <f t="shared" si="34"/>
        <v>-5.806655633740104</v>
      </c>
      <c r="Q144" s="187">
        <f t="shared" si="35"/>
        <v>52.1203125</v>
      </c>
      <c r="R144" s="181">
        <f t="shared" si="30"/>
        <v>7.848610437488919</v>
      </c>
    </row>
    <row r="145" spans="1:18" ht="12.75">
      <c r="A145" s="171" t="s">
        <v>193</v>
      </c>
      <c r="B145" s="187">
        <v>485.43333333333334</v>
      </c>
      <c r="C145" s="187">
        <v>72.9875</v>
      </c>
      <c r="D145" s="187">
        <v>20.0375</v>
      </c>
      <c r="E145" s="187">
        <v>73.5375</v>
      </c>
      <c r="F145" s="86">
        <v>0.2964019139841687</v>
      </c>
      <c r="G145" s="187">
        <v>3.25</v>
      </c>
      <c r="H145" s="187">
        <v>79.8890625</v>
      </c>
      <c r="I145" s="187">
        <v>23.296875</v>
      </c>
      <c r="J145" s="187">
        <v>81.4828125</v>
      </c>
      <c r="K145" s="86">
        <v>0.28296957578171966</v>
      </c>
      <c r="L145" s="187">
        <v>4.9421875</v>
      </c>
      <c r="M145" s="187">
        <f t="shared" si="31"/>
        <v>-6.901562499999997</v>
      </c>
      <c r="N145" s="187">
        <f t="shared" si="32"/>
        <v>-3.2593749999999986</v>
      </c>
      <c r="O145" s="187">
        <f t="shared" si="33"/>
        <v>-7.9453125</v>
      </c>
      <c r="P145" s="86">
        <f t="shared" si="34"/>
        <v>6.520504708075515</v>
      </c>
      <c r="Q145" s="187">
        <f t="shared" si="35"/>
        <v>-1.6921875000000002</v>
      </c>
      <c r="R145" s="181">
        <f t="shared" si="30"/>
        <v>-3.4339621181210793</v>
      </c>
    </row>
    <row r="146" spans="1:18" ht="12.75">
      <c r="A146" s="171" t="s">
        <v>189</v>
      </c>
      <c r="B146" s="187">
        <v>476.48333333333335</v>
      </c>
      <c r="C146" s="187">
        <v>77.4125</v>
      </c>
      <c r="D146" s="187">
        <v>26.8625</v>
      </c>
      <c r="E146" s="187">
        <v>77.025</v>
      </c>
      <c r="F146" s="86">
        <v>0.27083881494092865</v>
      </c>
      <c r="G146" s="187">
        <v>11.25</v>
      </c>
      <c r="H146" s="187">
        <v>79.8890625</v>
      </c>
      <c r="I146" s="187">
        <v>23.296875</v>
      </c>
      <c r="J146" s="187">
        <v>81.4828125</v>
      </c>
      <c r="K146" s="86">
        <v>0.28296957578171966</v>
      </c>
      <c r="L146" s="187">
        <v>4.9421875</v>
      </c>
      <c r="M146" s="187">
        <f t="shared" si="31"/>
        <v>-2.4765625</v>
      </c>
      <c r="N146" s="187">
        <f t="shared" si="32"/>
        <v>3.5656250000000007</v>
      </c>
      <c r="O146" s="187">
        <f t="shared" si="33"/>
        <v>-4.457812499999989</v>
      </c>
      <c r="P146" s="86">
        <f t="shared" si="34"/>
        <v>-5.7801053612895705</v>
      </c>
      <c r="Q146" s="187">
        <f t="shared" si="35"/>
        <v>6.3078125</v>
      </c>
      <c r="R146" s="181">
        <f t="shared" si="30"/>
        <v>1.5872353315046697</v>
      </c>
    </row>
    <row r="147" spans="1:18" ht="12.75">
      <c r="A147" s="171" t="s">
        <v>199</v>
      </c>
      <c r="B147" s="187">
        <v>587.1</v>
      </c>
      <c r="C147" s="187">
        <v>82.1625</v>
      </c>
      <c r="D147" s="187">
        <v>19.25</v>
      </c>
      <c r="E147" s="187">
        <v>84.4625</v>
      </c>
      <c r="F147" s="86">
        <v>0.28242370821324797</v>
      </c>
      <c r="G147" s="187">
        <v>6</v>
      </c>
      <c r="H147" s="187">
        <v>79.8890625</v>
      </c>
      <c r="I147" s="187">
        <v>23.296875</v>
      </c>
      <c r="J147" s="187">
        <v>81.4828125</v>
      </c>
      <c r="K147" s="86">
        <v>0.28296957578171966</v>
      </c>
      <c r="L147" s="187">
        <v>4.9421875</v>
      </c>
      <c r="M147" s="187">
        <f t="shared" si="31"/>
        <v>2.2734375</v>
      </c>
      <c r="N147" s="187">
        <f t="shared" si="32"/>
        <v>-4.046875</v>
      </c>
      <c r="O147" s="187">
        <f t="shared" si="33"/>
        <v>2.9796875000000114</v>
      </c>
      <c r="P147" s="86">
        <f t="shared" si="34"/>
        <v>-0.32047884944973026</v>
      </c>
      <c r="Q147" s="187">
        <f t="shared" si="35"/>
        <v>1.0578124999999998</v>
      </c>
      <c r="R147" s="181">
        <f t="shared" si="30"/>
        <v>-1.370953657603681</v>
      </c>
    </row>
    <row r="148" spans="1:18" ht="12.75">
      <c r="A148" s="171" t="s">
        <v>190</v>
      </c>
      <c r="B148" s="187">
        <v>524.5</v>
      </c>
      <c r="C148" s="187">
        <v>76.775</v>
      </c>
      <c r="D148" s="187">
        <v>23</v>
      </c>
      <c r="E148" s="187">
        <v>82.7625</v>
      </c>
      <c r="F148" s="86">
        <v>0.2846794741066837</v>
      </c>
      <c r="G148" s="187">
        <v>1.5375</v>
      </c>
      <c r="H148" s="187">
        <v>79.8890625</v>
      </c>
      <c r="I148" s="187">
        <v>23.296875</v>
      </c>
      <c r="J148" s="187">
        <v>81.4828125</v>
      </c>
      <c r="K148" s="86">
        <v>0.28296957578171966</v>
      </c>
      <c r="L148" s="187">
        <v>4.9421875</v>
      </c>
      <c r="M148" s="187">
        <f t="shared" si="31"/>
        <v>-3.1140624999999886</v>
      </c>
      <c r="N148" s="187">
        <f t="shared" si="32"/>
        <v>-0.296875</v>
      </c>
      <c r="O148" s="187">
        <f t="shared" si="33"/>
        <v>1.2796875000000085</v>
      </c>
      <c r="P148" s="86">
        <f t="shared" si="34"/>
        <v>0.8968416714436407</v>
      </c>
      <c r="Q148" s="187">
        <f t="shared" si="35"/>
        <v>-3.4046875</v>
      </c>
      <c r="R148" s="181">
        <f t="shared" si="30"/>
        <v>-2.4459568023537104</v>
      </c>
    </row>
    <row r="149" spans="1:18" ht="12.75">
      <c r="A149" s="171" t="s">
        <v>182</v>
      </c>
      <c r="B149" s="187">
        <v>523.3833333333333</v>
      </c>
      <c r="C149" s="187">
        <v>78.9125</v>
      </c>
      <c r="D149" s="187">
        <v>21.675</v>
      </c>
      <c r="E149" s="187">
        <v>82.9875</v>
      </c>
      <c r="F149" s="86">
        <v>0.2676520444852051</v>
      </c>
      <c r="G149" s="187">
        <v>20.2</v>
      </c>
      <c r="H149" s="187">
        <v>79.8890625</v>
      </c>
      <c r="I149" s="187">
        <v>23.296875</v>
      </c>
      <c r="J149" s="187">
        <v>81.4828125</v>
      </c>
      <c r="K149" s="86">
        <v>0.28296957578171966</v>
      </c>
      <c r="L149" s="187">
        <v>4.9421875</v>
      </c>
      <c r="M149" s="187">
        <f t="shared" si="31"/>
        <v>-0.9765625</v>
      </c>
      <c r="N149" s="187">
        <f t="shared" si="32"/>
        <v>-1.6218749999999993</v>
      </c>
      <c r="O149" s="187">
        <f t="shared" si="33"/>
        <v>1.5046875000000028</v>
      </c>
      <c r="P149" s="86">
        <f t="shared" si="34"/>
        <v>-8.01694058840746</v>
      </c>
      <c r="Q149" s="187">
        <f t="shared" si="35"/>
        <v>15.2578125</v>
      </c>
      <c r="R149" s="181">
        <f t="shared" si="30"/>
        <v>4.144106384917697</v>
      </c>
    </row>
    <row r="150" spans="1:18" ht="12.75">
      <c r="A150" s="171" t="s">
        <v>205</v>
      </c>
      <c r="B150" s="187">
        <v>536.8833333333333</v>
      </c>
      <c r="C150" s="187">
        <v>79.1625</v>
      </c>
      <c r="D150" s="187">
        <v>16.3625</v>
      </c>
      <c r="E150" s="187">
        <v>75.3625</v>
      </c>
      <c r="F150" s="86">
        <v>0.28229897783195257</v>
      </c>
      <c r="G150" s="187">
        <v>16.7625</v>
      </c>
      <c r="H150" s="187">
        <v>79.8890625</v>
      </c>
      <c r="I150" s="187">
        <v>23.296875</v>
      </c>
      <c r="J150" s="187">
        <v>81.4828125</v>
      </c>
      <c r="K150" s="86">
        <v>0.28296957578171966</v>
      </c>
      <c r="L150" s="187">
        <v>4.9421875</v>
      </c>
      <c r="M150" s="187">
        <f t="shared" si="31"/>
        <v>-0.7265625</v>
      </c>
      <c r="N150" s="187">
        <f t="shared" si="32"/>
        <v>-6.934374999999999</v>
      </c>
      <c r="O150" s="187">
        <f t="shared" si="33"/>
        <v>-6.120312499999997</v>
      </c>
      <c r="P150" s="86">
        <f t="shared" si="34"/>
        <v>-0.36003286259745626</v>
      </c>
      <c r="Q150" s="187">
        <f t="shared" si="35"/>
        <v>11.8203125</v>
      </c>
      <c r="R150" s="181">
        <f t="shared" si="30"/>
        <v>0.46969481042376504</v>
      </c>
    </row>
    <row r="151" spans="1:18" ht="12.75">
      <c r="A151" s="171" t="s">
        <v>206</v>
      </c>
      <c r="B151" s="187">
        <v>438.6666666666667</v>
      </c>
      <c r="C151" s="187">
        <v>72.125</v>
      </c>
      <c r="D151" s="187">
        <v>28.675</v>
      </c>
      <c r="E151" s="187">
        <v>80.425</v>
      </c>
      <c r="F151" s="86">
        <v>0.278498317906179</v>
      </c>
      <c r="G151" s="187">
        <v>0.425</v>
      </c>
      <c r="H151" s="187">
        <v>79.8890625</v>
      </c>
      <c r="I151" s="187">
        <v>23.296875</v>
      </c>
      <c r="J151" s="187">
        <v>81.4828125</v>
      </c>
      <c r="K151" s="86">
        <v>0.28296957578171966</v>
      </c>
      <c r="L151" s="187">
        <v>4.9421875</v>
      </c>
      <c r="M151" s="187">
        <f t="shared" si="31"/>
        <v>-7.764062499999994</v>
      </c>
      <c r="N151" s="187">
        <f t="shared" si="32"/>
        <v>5.378125000000001</v>
      </c>
      <c r="O151" s="187">
        <f t="shared" si="33"/>
        <v>-1.0578124999999972</v>
      </c>
      <c r="P151" s="86">
        <f t="shared" si="34"/>
        <v>-1.961391788070497</v>
      </c>
      <c r="Q151" s="187">
        <f t="shared" si="35"/>
        <v>-4.5171875</v>
      </c>
      <c r="R151" s="181">
        <f t="shared" si="30"/>
        <v>-2.3250343896159125</v>
      </c>
    </row>
    <row r="152" spans="1:18" ht="12.75">
      <c r="A152" s="171" t="s">
        <v>198</v>
      </c>
      <c r="B152" s="187">
        <v>582.7666666666667</v>
      </c>
      <c r="C152" s="187">
        <v>85.6875</v>
      </c>
      <c r="D152" s="187">
        <v>15.9875</v>
      </c>
      <c r="E152" s="187">
        <v>72.775</v>
      </c>
      <c r="F152" s="86">
        <v>0.27980293604307693</v>
      </c>
      <c r="G152" s="187">
        <v>17.2375</v>
      </c>
      <c r="H152" s="187">
        <v>79.8890625</v>
      </c>
      <c r="I152" s="187">
        <v>23.296875</v>
      </c>
      <c r="J152" s="187">
        <v>81.4828125</v>
      </c>
      <c r="K152" s="86">
        <v>0.28296957578171966</v>
      </c>
      <c r="L152" s="187">
        <v>4.9421875</v>
      </c>
      <c r="M152" s="187">
        <f t="shared" si="31"/>
        <v>5.798437500000006</v>
      </c>
      <c r="N152" s="187">
        <f t="shared" si="32"/>
        <v>-7.309374999999999</v>
      </c>
      <c r="O152" s="187">
        <f t="shared" si="33"/>
        <v>-8.707812499999989</v>
      </c>
      <c r="P152" s="86">
        <f t="shared" si="34"/>
        <v>-1.8454120850230278</v>
      </c>
      <c r="Q152" s="187">
        <f t="shared" si="35"/>
        <v>12.295312500000001</v>
      </c>
      <c r="R152" s="181">
        <f t="shared" si="30"/>
        <v>0.43137241626987155</v>
      </c>
    </row>
    <row r="153" spans="1:18" ht="12.75">
      <c r="A153" s="171" t="s">
        <v>192</v>
      </c>
      <c r="B153" s="187">
        <v>506.8333333333333</v>
      </c>
      <c r="C153" s="187">
        <v>73.2</v>
      </c>
      <c r="D153" s="187">
        <v>26.675</v>
      </c>
      <c r="E153" s="187">
        <v>83.1875</v>
      </c>
      <c r="F153" s="86">
        <v>0.26987393025016904</v>
      </c>
      <c r="G153" s="187">
        <v>6.9625</v>
      </c>
      <c r="H153" s="187">
        <v>79.8890625</v>
      </c>
      <c r="I153" s="187">
        <v>23.296875</v>
      </c>
      <c r="J153" s="187">
        <v>81.4828125</v>
      </c>
      <c r="K153" s="86">
        <v>0.28296957578171966</v>
      </c>
      <c r="L153" s="187">
        <v>4.9421875</v>
      </c>
      <c r="M153" s="187">
        <f t="shared" si="31"/>
        <v>-6.6890624999999915</v>
      </c>
      <c r="N153" s="187">
        <f t="shared" si="32"/>
        <v>3.3781250000000007</v>
      </c>
      <c r="O153" s="187">
        <f t="shared" si="33"/>
        <v>1.7046875000000057</v>
      </c>
      <c r="P153" s="86">
        <f t="shared" si="34"/>
        <v>-6.6373096769075755</v>
      </c>
      <c r="Q153" s="187">
        <f t="shared" si="35"/>
        <v>2.0203125</v>
      </c>
      <c r="R153" s="181">
        <f t="shared" si="30"/>
        <v>-1.4741903073720721</v>
      </c>
    </row>
    <row r="154" spans="1:18" ht="12.75">
      <c r="A154" s="171"/>
      <c r="B154" s="187"/>
      <c r="C154" s="187"/>
      <c r="D154" s="187"/>
      <c r="E154" s="187"/>
      <c r="F154" s="86"/>
      <c r="G154" s="187"/>
      <c r="H154" s="187"/>
      <c r="I154" s="187"/>
      <c r="J154" s="187"/>
      <c r="K154" s="86"/>
      <c r="L154" s="187"/>
      <c r="M154" s="173"/>
      <c r="N154" s="173"/>
      <c r="O154" s="173"/>
      <c r="P154" s="173"/>
      <c r="Q154" s="173"/>
      <c r="R154" s="181"/>
    </row>
    <row r="156" spans="1:18" ht="12.75">
      <c r="A156" s="170" t="s">
        <v>76</v>
      </c>
      <c r="B156" s="167">
        <v>551.4</v>
      </c>
      <c r="C156" s="167">
        <v>84.3125</v>
      </c>
      <c r="D156" s="167">
        <v>34.175</v>
      </c>
      <c r="E156" s="167">
        <v>105.2</v>
      </c>
      <c r="F156" s="172">
        <v>0.2789902427530626</v>
      </c>
      <c r="G156" s="167">
        <v>0.2875</v>
      </c>
      <c r="H156" s="196">
        <v>71.578125</v>
      </c>
      <c r="I156" s="196">
        <v>17.9921875</v>
      </c>
      <c r="J156" s="196">
        <v>67.7453125</v>
      </c>
      <c r="K156" s="119">
        <v>0.27375252392733473</v>
      </c>
      <c r="L156" s="196">
        <v>9.3296875</v>
      </c>
      <c r="M156" s="187">
        <f>C156-H156</f>
        <v>12.734375</v>
      </c>
      <c r="N156" s="187">
        <f>D156-I156</f>
        <v>16.182812499999997</v>
      </c>
      <c r="O156" s="187">
        <f>E156-J156</f>
        <v>37.454687500000006</v>
      </c>
      <c r="P156" s="86">
        <f>(F156-K156)*B156</f>
        <v>2.8880781605063515</v>
      </c>
      <c r="Q156" s="187">
        <f>G156-L156</f>
        <v>-9.0421875</v>
      </c>
      <c r="R156" s="181">
        <f aca="true" t="shared" si="36" ref="R156:R216">(M156*$T$2)+(N156*$U$2)+(O156*$V$2)+(P156*$W$2)+(Q156*$X$2)</f>
        <v>22.401909791822305</v>
      </c>
    </row>
    <row r="157" spans="1:18" ht="12.75">
      <c r="A157" s="170" t="s">
        <v>79</v>
      </c>
      <c r="B157" s="167">
        <v>461.98333333333335</v>
      </c>
      <c r="C157" s="167">
        <v>83.1</v>
      </c>
      <c r="D157" s="167">
        <v>35.5</v>
      </c>
      <c r="E157" s="167">
        <v>97.8</v>
      </c>
      <c r="F157" s="172">
        <v>0.2584701489465399</v>
      </c>
      <c r="G157" s="167">
        <v>0</v>
      </c>
      <c r="H157" s="196">
        <v>71.578125</v>
      </c>
      <c r="I157" s="196">
        <v>17.9921875</v>
      </c>
      <c r="J157" s="196">
        <v>67.7453125</v>
      </c>
      <c r="K157" s="119">
        <v>0.27375252392733473</v>
      </c>
      <c r="L157" s="196">
        <v>9.3296875</v>
      </c>
      <c r="M157" s="187">
        <f aca="true" t="shared" si="37" ref="M157:M215">C157-H157</f>
        <v>11.521874999999994</v>
      </c>
      <c r="N157" s="187">
        <f aca="true" t="shared" si="38" ref="N157:N215">D157-I157</f>
        <v>17.5078125</v>
      </c>
      <c r="O157" s="187">
        <f aca="true" t="shared" si="39" ref="O157:O215">E157-J157</f>
        <v>30.0546875</v>
      </c>
      <c r="P157" s="86">
        <f aca="true" t="shared" si="40" ref="P157:P215">(F157-K157)*B157</f>
        <v>-7.060202534877528</v>
      </c>
      <c r="Q157" s="187">
        <f aca="true" t="shared" si="41" ref="Q157:Q215">G157-L157</f>
        <v>-9.3296875</v>
      </c>
      <c r="R157" s="181">
        <f t="shared" si="36"/>
        <v>14.295037704658938</v>
      </c>
    </row>
    <row r="158" spans="1:18" ht="12.75">
      <c r="A158" s="171" t="s">
        <v>104</v>
      </c>
      <c r="B158" s="187">
        <v>586.85</v>
      </c>
      <c r="C158" s="187">
        <v>75.925</v>
      </c>
      <c r="D158" s="187">
        <v>24.075</v>
      </c>
      <c r="E158" s="187">
        <v>99.325</v>
      </c>
      <c r="F158" s="86">
        <v>0.2804776319443596</v>
      </c>
      <c r="G158" s="187">
        <v>1.2875</v>
      </c>
      <c r="H158" s="196">
        <v>71.578125</v>
      </c>
      <c r="I158" s="196">
        <v>17.9921875</v>
      </c>
      <c r="J158" s="196">
        <v>67.7453125</v>
      </c>
      <c r="K158" s="119">
        <v>0.27375252392733473</v>
      </c>
      <c r="L158" s="196">
        <v>9.3296875</v>
      </c>
      <c r="M158" s="187">
        <f t="shared" si="37"/>
        <v>4.346874999999997</v>
      </c>
      <c r="N158" s="187">
        <f t="shared" si="38"/>
        <v>6.082812499999999</v>
      </c>
      <c r="O158" s="187">
        <f t="shared" si="39"/>
        <v>31.579687500000006</v>
      </c>
      <c r="P158" s="86">
        <f t="shared" si="40"/>
        <v>3.94662963979104</v>
      </c>
      <c r="Q158" s="187">
        <f t="shared" si="41"/>
        <v>-8.0421875</v>
      </c>
      <c r="R158" s="181">
        <f t="shared" si="36"/>
        <v>11.83799796812126</v>
      </c>
    </row>
    <row r="159" spans="1:18" ht="12.75">
      <c r="A159" s="170" t="s">
        <v>80</v>
      </c>
      <c r="B159" s="167">
        <v>574.2333333333332</v>
      </c>
      <c r="C159" s="167">
        <v>78.25</v>
      </c>
      <c r="D159" s="167">
        <v>24.4625</v>
      </c>
      <c r="E159" s="167">
        <v>94.1125</v>
      </c>
      <c r="F159" s="172">
        <v>0.2767826403108481</v>
      </c>
      <c r="G159" s="167">
        <v>5.5</v>
      </c>
      <c r="H159" s="196">
        <v>71.578125</v>
      </c>
      <c r="I159" s="196">
        <v>17.9921875</v>
      </c>
      <c r="J159" s="196">
        <v>67.7453125</v>
      </c>
      <c r="K159" s="119">
        <v>0.27375252392733473</v>
      </c>
      <c r="L159" s="196">
        <v>9.3296875</v>
      </c>
      <c r="M159" s="187">
        <f t="shared" si="37"/>
        <v>6.671875</v>
      </c>
      <c r="N159" s="187">
        <f t="shared" si="38"/>
        <v>6.470312499999999</v>
      </c>
      <c r="O159" s="187">
        <f t="shared" si="39"/>
        <v>26.3671875</v>
      </c>
      <c r="P159" s="86">
        <f t="shared" si="40"/>
        <v>1.7399938312928211</v>
      </c>
      <c r="Q159" s="187">
        <f t="shared" si="41"/>
        <v>-3.8296875000000004</v>
      </c>
      <c r="R159" s="181">
        <f t="shared" si="36"/>
        <v>12.757784784341185</v>
      </c>
    </row>
    <row r="160" spans="1:18" ht="12.75">
      <c r="A160" s="171" t="s">
        <v>182</v>
      </c>
      <c r="B160" s="187">
        <v>523.3833333333333</v>
      </c>
      <c r="C160" s="187">
        <v>78.9125</v>
      </c>
      <c r="D160" s="187">
        <v>21.675</v>
      </c>
      <c r="E160" s="187">
        <v>82.9875</v>
      </c>
      <c r="F160" s="86">
        <v>0.2676520444852051</v>
      </c>
      <c r="G160" s="187">
        <v>20.2</v>
      </c>
      <c r="H160" s="196">
        <v>71.578125</v>
      </c>
      <c r="I160" s="196">
        <v>17.9921875</v>
      </c>
      <c r="J160" s="196">
        <v>67.7453125</v>
      </c>
      <c r="K160" s="119">
        <v>0.27375252392733473</v>
      </c>
      <c r="L160" s="196">
        <v>9.3296875</v>
      </c>
      <c r="M160" s="187">
        <f t="shared" si="37"/>
        <v>7.334374999999994</v>
      </c>
      <c r="N160" s="187">
        <f t="shared" si="38"/>
        <v>3.6828125000000007</v>
      </c>
      <c r="O160" s="187">
        <f t="shared" si="39"/>
        <v>15.2421875</v>
      </c>
      <c r="P160" s="86">
        <f t="shared" si="40"/>
        <v>-3.192889265353294</v>
      </c>
      <c r="Q160" s="187">
        <f t="shared" si="41"/>
        <v>10.870312499999999</v>
      </c>
      <c r="R160" s="181">
        <f t="shared" si="36"/>
        <v>14.525001118179393</v>
      </c>
    </row>
    <row r="161" spans="1:18" ht="12.75">
      <c r="A161" s="171" t="s">
        <v>156</v>
      </c>
      <c r="B161" s="187">
        <v>534.8333333333334</v>
      </c>
      <c r="C161" s="187">
        <v>81.475</v>
      </c>
      <c r="D161" s="187">
        <v>29.8625</v>
      </c>
      <c r="E161" s="187">
        <v>88.3875</v>
      </c>
      <c r="F161" s="86">
        <v>0.26605816800824167</v>
      </c>
      <c r="G161" s="187">
        <v>3.8875</v>
      </c>
      <c r="H161" s="196">
        <v>71.578125</v>
      </c>
      <c r="I161" s="196">
        <v>17.9921875</v>
      </c>
      <c r="J161" s="196">
        <v>67.7453125</v>
      </c>
      <c r="K161" s="119">
        <v>0.27375252392733473</v>
      </c>
      <c r="L161" s="196">
        <v>9.3296875</v>
      </c>
      <c r="M161" s="187">
        <f t="shared" si="37"/>
        <v>9.896874999999994</v>
      </c>
      <c r="N161" s="187">
        <f t="shared" si="38"/>
        <v>11.8703125</v>
      </c>
      <c r="O161" s="187">
        <f t="shared" si="39"/>
        <v>20.642187500000006</v>
      </c>
      <c r="P161" s="86">
        <f t="shared" si="40"/>
        <v>-4.115198024061608</v>
      </c>
      <c r="Q161" s="187">
        <f t="shared" si="41"/>
        <v>-5.4421875</v>
      </c>
      <c r="R161" s="181">
        <f t="shared" si="36"/>
        <v>11.353649004032963</v>
      </c>
    </row>
    <row r="162" spans="1:18" ht="12.75">
      <c r="A162" s="171" t="s">
        <v>157</v>
      </c>
      <c r="B162" s="187">
        <v>608.15</v>
      </c>
      <c r="C162" s="187">
        <v>77.675</v>
      </c>
      <c r="D162" s="187">
        <v>25.325</v>
      </c>
      <c r="E162" s="187">
        <v>95.5125</v>
      </c>
      <c r="F162" s="86">
        <v>0.2651356868773946</v>
      </c>
      <c r="G162" s="187">
        <v>4.25</v>
      </c>
      <c r="H162" s="196">
        <v>71.578125</v>
      </c>
      <c r="I162" s="196">
        <v>17.9921875</v>
      </c>
      <c r="J162" s="196">
        <v>67.7453125</v>
      </c>
      <c r="K162" s="119">
        <v>0.27375252392733473</v>
      </c>
      <c r="L162" s="196">
        <v>9.3296875</v>
      </c>
      <c r="M162" s="187">
        <f t="shared" si="37"/>
        <v>6.096874999999997</v>
      </c>
      <c r="N162" s="187">
        <f t="shared" si="38"/>
        <v>7.332812499999999</v>
      </c>
      <c r="O162" s="187">
        <f t="shared" si="39"/>
        <v>27.767187500000006</v>
      </c>
      <c r="P162" s="86">
        <f t="shared" si="40"/>
        <v>-5.240329451921103</v>
      </c>
      <c r="Q162" s="187">
        <f t="shared" si="41"/>
        <v>-5.0796875</v>
      </c>
      <c r="R162" s="181">
        <f t="shared" si="36"/>
        <v>8.183879165152941</v>
      </c>
    </row>
    <row r="163" spans="1:18" ht="12.75">
      <c r="A163" s="171" t="s">
        <v>199</v>
      </c>
      <c r="B163" s="187">
        <v>587.1</v>
      </c>
      <c r="C163" s="187">
        <v>82.1625</v>
      </c>
      <c r="D163" s="187">
        <v>19.25</v>
      </c>
      <c r="E163" s="187">
        <v>84.4625</v>
      </c>
      <c r="F163" s="86">
        <v>0.28242370821324797</v>
      </c>
      <c r="G163" s="187">
        <v>6</v>
      </c>
      <c r="H163" s="196">
        <v>71.578125</v>
      </c>
      <c r="I163" s="196">
        <v>17.9921875</v>
      </c>
      <c r="J163" s="196">
        <v>67.7453125</v>
      </c>
      <c r="K163" s="119">
        <v>0.27375252392733473</v>
      </c>
      <c r="L163" s="196">
        <v>9.3296875</v>
      </c>
      <c r="M163" s="187">
        <f t="shared" si="37"/>
        <v>10.584374999999994</v>
      </c>
      <c r="N163" s="187">
        <f t="shared" si="38"/>
        <v>1.2578125</v>
      </c>
      <c r="O163" s="187">
        <f t="shared" si="39"/>
        <v>16.71718750000001</v>
      </c>
      <c r="P163" s="86">
        <f t="shared" si="40"/>
        <v>5.090852294259661</v>
      </c>
      <c r="Q163" s="187">
        <f t="shared" si="41"/>
        <v>-3.3296875000000004</v>
      </c>
      <c r="R163" s="181">
        <f t="shared" si="36"/>
        <v>9.401064700457274</v>
      </c>
    </row>
    <row r="164" spans="1:18" ht="12.75">
      <c r="A164" s="171" t="s">
        <v>198</v>
      </c>
      <c r="B164" s="187">
        <v>582.7666666666667</v>
      </c>
      <c r="C164" s="187">
        <v>85.6875</v>
      </c>
      <c r="D164" s="187">
        <v>15.9875</v>
      </c>
      <c r="E164" s="187">
        <v>72.775</v>
      </c>
      <c r="F164" s="86">
        <v>0.27980293604307693</v>
      </c>
      <c r="G164" s="187">
        <v>17.2375</v>
      </c>
      <c r="H164" s="196">
        <v>71.578125</v>
      </c>
      <c r="I164" s="196">
        <v>17.9921875</v>
      </c>
      <c r="J164" s="196">
        <v>67.7453125</v>
      </c>
      <c r="K164" s="119">
        <v>0.27375252392733473</v>
      </c>
      <c r="L164" s="196">
        <v>9.3296875</v>
      </c>
      <c r="M164" s="187">
        <f t="shared" si="37"/>
        <v>14.109375</v>
      </c>
      <c r="N164" s="187">
        <f t="shared" si="38"/>
        <v>-2.0046874999999993</v>
      </c>
      <c r="O164" s="187">
        <f t="shared" si="39"/>
        <v>5.0296875000000085</v>
      </c>
      <c r="P164" s="86">
        <f t="shared" si="40"/>
        <v>3.5259785006506954</v>
      </c>
      <c r="Q164" s="187">
        <f t="shared" si="41"/>
        <v>7.9078125</v>
      </c>
      <c r="R164" s="181">
        <f t="shared" si="36"/>
        <v>11.17679068475515</v>
      </c>
    </row>
    <row r="165" spans="1:18" ht="12.75">
      <c r="A165" s="170" t="s">
        <v>85</v>
      </c>
      <c r="B165" s="167">
        <v>545.6833333333333</v>
      </c>
      <c r="C165" s="167">
        <v>83.675</v>
      </c>
      <c r="D165" s="167">
        <v>19.85</v>
      </c>
      <c r="E165" s="167">
        <v>82.2875</v>
      </c>
      <c r="F165" s="172">
        <v>0.28819603154925943</v>
      </c>
      <c r="G165" s="167">
        <v>0.75</v>
      </c>
      <c r="H165" s="196">
        <v>71.578125</v>
      </c>
      <c r="I165" s="196">
        <v>17.9921875</v>
      </c>
      <c r="J165" s="196">
        <v>67.7453125</v>
      </c>
      <c r="K165" s="119">
        <v>0.27375252392733473</v>
      </c>
      <c r="L165" s="196">
        <v>9.3296875</v>
      </c>
      <c r="M165" s="187">
        <f t="shared" si="37"/>
        <v>12.096874999999997</v>
      </c>
      <c r="N165" s="187">
        <f t="shared" si="38"/>
        <v>1.8578125000000014</v>
      </c>
      <c r="O165" s="187">
        <f t="shared" si="39"/>
        <v>14.542187499999997</v>
      </c>
      <c r="P165" s="86">
        <f t="shared" si="40"/>
        <v>7.881581384157276</v>
      </c>
      <c r="Q165" s="187">
        <f t="shared" si="41"/>
        <v>-8.5796875</v>
      </c>
      <c r="R165" s="181">
        <f t="shared" si="36"/>
        <v>7.866992013148473</v>
      </c>
    </row>
    <row r="166" spans="1:18" ht="12.75">
      <c r="A166" s="171" t="s">
        <v>205</v>
      </c>
      <c r="B166" s="187">
        <v>536.8833333333333</v>
      </c>
      <c r="C166" s="187">
        <v>79.1625</v>
      </c>
      <c r="D166" s="187">
        <v>16.3625</v>
      </c>
      <c r="E166" s="187">
        <v>75.3625</v>
      </c>
      <c r="F166" s="86">
        <v>0.28229897783195257</v>
      </c>
      <c r="G166" s="187">
        <v>16.7625</v>
      </c>
      <c r="H166" s="196">
        <v>71.578125</v>
      </c>
      <c r="I166" s="196">
        <v>17.9921875</v>
      </c>
      <c r="J166" s="196">
        <v>67.7453125</v>
      </c>
      <c r="K166" s="119">
        <v>0.27375252392733473</v>
      </c>
      <c r="L166" s="196">
        <v>9.3296875</v>
      </c>
      <c r="M166" s="187">
        <f t="shared" si="37"/>
        <v>7.584374999999994</v>
      </c>
      <c r="N166" s="187">
        <f t="shared" si="38"/>
        <v>-1.6296874999999993</v>
      </c>
      <c r="O166" s="187">
        <f t="shared" si="39"/>
        <v>7.6171875</v>
      </c>
      <c r="P166" s="86">
        <f t="shared" si="40"/>
        <v>4.588448660490905</v>
      </c>
      <c r="Q166" s="187">
        <f t="shared" si="41"/>
        <v>7.432812499999999</v>
      </c>
      <c r="R166" s="181">
        <f t="shared" si="36"/>
        <v>10.933459053517373</v>
      </c>
    </row>
    <row r="167" spans="1:18" ht="12.75">
      <c r="A167" s="171" t="s">
        <v>189</v>
      </c>
      <c r="B167" s="187">
        <v>476.48333333333335</v>
      </c>
      <c r="C167" s="187">
        <v>77.4125</v>
      </c>
      <c r="D167" s="187">
        <v>26.8625</v>
      </c>
      <c r="E167" s="187">
        <v>77.025</v>
      </c>
      <c r="F167" s="86">
        <v>0.27083881494092865</v>
      </c>
      <c r="G167" s="187">
        <v>11.25</v>
      </c>
      <c r="H167" s="196">
        <v>71.578125</v>
      </c>
      <c r="I167" s="196">
        <v>17.9921875</v>
      </c>
      <c r="J167" s="196">
        <v>67.7453125</v>
      </c>
      <c r="K167" s="119">
        <v>0.27375252392733473</v>
      </c>
      <c r="L167" s="196">
        <v>9.3296875</v>
      </c>
      <c r="M167" s="187">
        <f t="shared" si="37"/>
        <v>5.834374999999994</v>
      </c>
      <c r="N167" s="187">
        <f t="shared" si="38"/>
        <v>8.8703125</v>
      </c>
      <c r="O167" s="187">
        <f t="shared" si="39"/>
        <v>9.279687500000009</v>
      </c>
      <c r="P167" s="86">
        <f t="shared" si="40"/>
        <v>-1.3883337702060583</v>
      </c>
      <c r="Q167" s="187">
        <f t="shared" si="41"/>
        <v>1.9203124999999996</v>
      </c>
      <c r="R167" s="181">
        <f t="shared" si="36"/>
        <v>11.680235249128094</v>
      </c>
    </row>
    <row r="168" spans="1:18" ht="12.75">
      <c r="A168" s="171" t="s">
        <v>93</v>
      </c>
      <c r="B168" s="187">
        <v>548.4833333333333</v>
      </c>
      <c r="C168" s="187">
        <v>76.0625</v>
      </c>
      <c r="D168" s="187">
        <v>28.2875</v>
      </c>
      <c r="E168" s="187">
        <v>92.9625</v>
      </c>
      <c r="F168" s="86">
        <v>0.26210736390126604</v>
      </c>
      <c r="G168" s="187">
        <v>0</v>
      </c>
      <c r="H168" s="196">
        <v>71.578125</v>
      </c>
      <c r="I168" s="196">
        <v>17.9921875</v>
      </c>
      <c r="J168" s="196">
        <v>67.7453125</v>
      </c>
      <c r="K168" s="119">
        <v>0.27375252392733473</v>
      </c>
      <c r="L168" s="196">
        <v>9.3296875</v>
      </c>
      <c r="M168" s="187">
        <f t="shared" si="37"/>
        <v>4.484375</v>
      </c>
      <c r="N168" s="187">
        <f t="shared" si="38"/>
        <v>10.295312500000001</v>
      </c>
      <c r="O168" s="187">
        <f t="shared" si="39"/>
        <v>25.21718750000001</v>
      </c>
      <c r="P168" s="86">
        <f t="shared" si="40"/>
        <v>-6.387176188298242</v>
      </c>
      <c r="Q168" s="187">
        <f t="shared" si="41"/>
        <v>-9.3296875</v>
      </c>
      <c r="R168" s="181">
        <f t="shared" si="36"/>
        <v>5.75623889604861</v>
      </c>
    </row>
    <row r="169" spans="1:18" ht="12.75">
      <c r="A169" s="170" t="s">
        <v>78</v>
      </c>
      <c r="B169" s="167">
        <v>529.3166666666667</v>
      </c>
      <c r="C169" s="167">
        <v>75.05</v>
      </c>
      <c r="D169" s="167">
        <v>23.7625</v>
      </c>
      <c r="E169" s="167">
        <v>76.9</v>
      </c>
      <c r="F169" s="172">
        <v>0.2978385707888418</v>
      </c>
      <c r="G169" s="167">
        <v>2.25</v>
      </c>
      <c r="H169" s="196">
        <v>71.578125</v>
      </c>
      <c r="I169" s="196">
        <v>17.9921875</v>
      </c>
      <c r="J169" s="196">
        <v>67.7453125</v>
      </c>
      <c r="K169" s="119">
        <v>0.27375252392733473</v>
      </c>
      <c r="L169" s="196">
        <v>9.3296875</v>
      </c>
      <c r="M169" s="187">
        <f t="shared" si="37"/>
        <v>3.471874999999997</v>
      </c>
      <c r="N169" s="187">
        <f t="shared" si="38"/>
        <v>5.770312499999999</v>
      </c>
      <c r="O169" s="187">
        <f t="shared" si="39"/>
        <v>9.154687500000009</v>
      </c>
      <c r="P169" s="86">
        <f t="shared" si="40"/>
        <v>12.749146037910046</v>
      </c>
      <c r="Q169" s="187">
        <f t="shared" si="41"/>
        <v>-7.0796875</v>
      </c>
      <c r="R169" s="181">
        <f t="shared" si="36"/>
        <v>11.670936216755264</v>
      </c>
    </row>
    <row r="170" spans="1:18" ht="12.75">
      <c r="A170" s="171" t="s">
        <v>190</v>
      </c>
      <c r="B170" s="187">
        <v>524.5</v>
      </c>
      <c r="C170" s="187">
        <v>76.775</v>
      </c>
      <c r="D170" s="187">
        <v>23</v>
      </c>
      <c r="E170" s="187">
        <v>82.7625</v>
      </c>
      <c r="F170" s="86">
        <v>0.2846794741066837</v>
      </c>
      <c r="G170" s="187">
        <v>1.5375</v>
      </c>
      <c r="H170" s="196">
        <v>71.578125</v>
      </c>
      <c r="I170" s="196">
        <v>17.9921875</v>
      </c>
      <c r="J170" s="196">
        <v>67.7453125</v>
      </c>
      <c r="K170" s="119">
        <v>0.27375252392733473</v>
      </c>
      <c r="L170" s="196">
        <v>9.3296875</v>
      </c>
      <c r="M170" s="187">
        <f t="shared" si="37"/>
        <v>5.196875000000006</v>
      </c>
      <c r="N170" s="187">
        <f t="shared" si="38"/>
        <v>5.0078125</v>
      </c>
      <c r="O170" s="187">
        <f t="shared" si="39"/>
        <v>15.017187500000006</v>
      </c>
      <c r="P170" s="86">
        <f t="shared" si="40"/>
        <v>5.731185369068536</v>
      </c>
      <c r="Q170" s="187">
        <f t="shared" si="41"/>
        <v>-7.792187500000001</v>
      </c>
      <c r="R170" s="181">
        <f t="shared" si="36"/>
        <v>7.941792569375566</v>
      </c>
    </row>
    <row r="171" spans="1:18" ht="12.75">
      <c r="A171" s="171" t="s">
        <v>192</v>
      </c>
      <c r="B171" s="187">
        <v>506.8333333333333</v>
      </c>
      <c r="C171" s="187">
        <v>73.2</v>
      </c>
      <c r="D171" s="187">
        <v>26.675</v>
      </c>
      <c r="E171" s="187">
        <v>83.1875</v>
      </c>
      <c r="F171" s="86">
        <v>0.26987393025016904</v>
      </c>
      <c r="G171" s="187">
        <v>6.9625</v>
      </c>
      <c r="H171" s="196">
        <v>71.578125</v>
      </c>
      <c r="I171" s="196">
        <v>17.9921875</v>
      </c>
      <c r="J171" s="196">
        <v>67.7453125</v>
      </c>
      <c r="K171" s="119">
        <v>0.27375252392733473</v>
      </c>
      <c r="L171" s="196">
        <v>9.3296875</v>
      </c>
      <c r="M171" s="187">
        <f t="shared" si="37"/>
        <v>1.6218750000000028</v>
      </c>
      <c r="N171" s="187">
        <f t="shared" si="38"/>
        <v>8.6828125</v>
      </c>
      <c r="O171" s="187">
        <f t="shared" si="39"/>
        <v>15.442187500000003</v>
      </c>
      <c r="P171" s="86">
        <f t="shared" si="40"/>
        <v>-1.9658005620434813</v>
      </c>
      <c r="Q171" s="187">
        <f t="shared" si="41"/>
        <v>-2.3671875</v>
      </c>
      <c r="R171" s="181">
        <f t="shared" si="36"/>
        <v>8.805112545317911</v>
      </c>
    </row>
    <row r="172" spans="1:18" ht="12.75">
      <c r="A172" s="171" t="s">
        <v>88</v>
      </c>
      <c r="B172" s="187">
        <v>578.45</v>
      </c>
      <c r="C172" s="187">
        <v>80.4875</v>
      </c>
      <c r="D172" s="187">
        <v>17.35</v>
      </c>
      <c r="E172" s="187">
        <v>78.625</v>
      </c>
      <c r="F172" s="86">
        <v>0.2881480085217687</v>
      </c>
      <c r="G172" s="187">
        <v>3.25</v>
      </c>
      <c r="H172" s="196">
        <v>71.578125</v>
      </c>
      <c r="I172" s="196">
        <v>17.9921875</v>
      </c>
      <c r="J172" s="196">
        <v>67.7453125</v>
      </c>
      <c r="K172" s="119">
        <v>0.27375252392733473</v>
      </c>
      <c r="L172" s="196">
        <v>9.3296875</v>
      </c>
      <c r="M172" s="187">
        <f t="shared" si="37"/>
        <v>8.909374999999997</v>
      </c>
      <c r="N172" s="187">
        <f t="shared" si="38"/>
        <v>-0.6421874999999986</v>
      </c>
      <c r="O172" s="187">
        <f t="shared" si="39"/>
        <v>10.879687500000003</v>
      </c>
      <c r="P172" s="86">
        <f t="shared" si="40"/>
        <v>8.327068063650325</v>
      </c>
      <c r="Q172" s="187">
        <f t="shared" si="41"/>
        <v>-6.0796875</v>
      </c>
      <c r="R172" s="181">
        <f t="shared" si="36"/>
        <v>6.050937931233151</v>
      </c>
    </row>
    <row r="173" spans="1:18" ht="12.75">
      <c r="A173" s="170" t="s">
        <v>185</v>
      </c>
      <c r="B173" s="167">
        <v>516.6166666666667</v>
      </c>
      <c r="C173" s="167">
        <v>73.925</v>
      </c>
      <c r="D173" s="187">
        <v>23.6375</v>
      </c>
      <c r="E173" s="187">
        <v>80.5</v>
      </c>
      <c r="F173" s="86">
        <v>0.2752905719137049</v>
      </c>
      <c r="G173" s="187">
        <v>8.075</v>
      </c>
      <c r="H173" s="196">
        <v>71.578125</v>
      </c>
      <c r="I173" s="196">
        <v>17.9921875</v>
      </c>
      <c r="J173" s="196">
        <v>67.7453125</v>
      </c>
      <c r="K173" s="119">
        <v>0.27375252392733473</v>
      </c>
      <c r="L173" s="196">
        <v>9.3296875</v>
      </c>
      <c r="M173" s="187">
        <f t="shared" si="37"/>
        <v>2.346874999999997</v>
      </c>
      <c r="N173" s="187">
        <f t="shared" si="38"/>
        <v>5.645312499999999</v>
      </c>
      <c r="O173" s="187">
        <f t="shared" si="39"/>
        <v>12.754687500000003</v>
      </c>
      <c r="P173" s="86">
        <f t="shared" si="40"/>
        <v>0.79458122389192</v>
      </c>
      <c r="Q173" s="187">
        <f t="shared" si="41"/>
        <v>-1.254687500000001</v>
      </c>
      <c r="R173" s="181">
        <f t="shared" si="36"/>
        <v>8.38251726734966</v>
      </c>
    </row>
    <row r="174" spans="1:18" ht="12.75">
      <c r="A174" s="171" t="s">
        <v>159</v>
      </c>
      <c r="B174" s="187">
        <v>541.3166666666666</v>
      </c>
      <c r="C174" s="187">
        <v>73.4875</v>
      </c>
      <c r="D174" s="187">
        <v>15.75</v>
      </c>
      <c r="E174" s="187">
        <v>85.0875</v>
      </c>
      <c r="F174" s="86">
        <v>0.2954428886332138</v>
      </c>
      <c r="G174" s="187">
        <v>0.2125</v>
      </c>
      <c r="H174" s="196">
        <v>71.578125</v>
      </c>
      <c r="I174" s="196">
        <v>17.9921875</v>
      </c>
      <c r="J174" s="196">
        <v>67.7453125</v>
      </c>
      <c r="K174" s="119">
        <v>0.27375252392733473</v>
      </c>
      <c r="L174" s="196">
        <v>9.3296875</v>
      </c>
      <c r="M174" s="187">
        <f t="shared" si="37"/>
        <v>1.9093749999999972</v>
      </c>
      <c r="N174" s="187">
        <f t="shared" si="38"/>
        <v>-2.2421875</v>
      </c>
      <c r="O174" s="187">
        <f t="shared" si="39"/>
        <v>17.34218750000001</v>
      </c>
      <c r="P174" s="86">
        <f t="shared" si="40"/>
        <v>11.741355921370754</v>
      </c>
      <c r="Q174" s="187">
        <f t="shared" si="41"/>
        <v>-9.1171875</v>
      </c>
      <c r="R174" s="181">
        <f t="shared" si="36"/>
        <v>4.936601373758055</v>
      </c>
    </row>
    <row r="175" spans="1:18" ht="12.75">
      <c r="A175" s="170" t="s">
        <v>83</v>
      </c>
      <c r="B175" s="167">
        <v>528.7833333333333</v>
      </c>
      <c r="C175" s="167">
        <v>73.175</v>
      </c>
      <c r="D175" s="167">
        <v>26.425</v>
      </c>
      <c r="E175" s="167">
        <v>83.575</v>
      </c>
      <c r="F175" s="172">
        <v>0.27013345634340563</v>
      </c>
      <c r="G175" s="167">
        <v>4.8</v>
      </c>
      <c r="H175" s="196">
        <v>71.578125</v>
      </c>
      <c r="I175" s="196">
        <v>17.9921875</v>
      </c>
      <c r="J175" s="196">
        <v>67.7453125</v>
      </c>
      <c r="K175" s="119">
        <v>0.27375252392733473</v>
      </c>
      <c r="L175" s="196">
        <v>9.3296875</v>
      </c>
      <c r="M175" s="187">
        <f t="shared" si="37"/>
        <v>1.5968749999999972</v>
      </c>
      <c r="N175" s="187">
        <f t="shared" si="38"/>
        <v>8.4328125</v>
      </c>
      <c r="O175" s="187">
        <f t="shared" si="39"/>
        <v>15.829687500000006</v>
      </c>
      <c r="P175" s="86">
        <f t="shared" si="40"/>
        <v>-1.913702620588644</v>
      </c>
      <c r="Q175" s="187">
        <f t="shared" si="41"/>
        <v>-4.5296875000000005</v>
      </c>
      <c r="R175" s="181">
        <f t="shared" si="36"/>
        <v>7.23070012415092</v>
      </c>
    </row>
    <row r="176" spans="1:18" ht="12.75">
      <c r="A176" s="171" t="s">
        <v>162</v>
      </c>
      <c r="B176" s="187">
        <v>537.6166666666667</v>
      </c>
      <c r="C176" s="187">
        <v>78.2125</v>
      </c>
      <c r="D176" s="187">
        <v>20.075</v>
      </c>
      <c r="E176" s="187">
        <v>84.05</v>
      </c>
      <c r="F176" s="86">
        <v>0.2739135756340344</v>
      </c>
      <c r="G176" s="187">
        <v>3.25</v>
      </c>
      <c r="H176" s="196">
        <v>71.578125</v>
      </c>
      <c r="I176" s="196">
        <v>17.9921875</v>
      </c>
      <c r="J176" s="196">
        <v>67.7453125</v>
      </c>
      <c r="K176" s="119">
        <v>0.27375252392733473</v>
      </c>
      <c r="L176" s="196">
        <v>9.3296875</v>
      </c>
      <c r="M176" s="187">
        <f t="shared" si="37"/>
        <v>6.634375000000006</v>
      </c>
      <c r="N176" s="187">
        <f t="shared" si="38"/>
        <v>2.0828124999999993</v>
      </c>
      <c r="O176" s="187">
        <f t="shared" si="39"/>
        <v>16.3046875</v>
      </c>
      <c r="P176" s="86">
        <f t="shared" si="40"/>
        <v>0.08658408171685232</v>
      </c>
      <c r="Q176" s="187">
        <f t="shared" si="41"/>
        <v>-6.0796875</v>
      </c>
      <c r="R176" s="181">
        <f t="shared" si="36"/>
        <v>3.7141772514175715</v>
      </c>
    </row>
    <row r="177" spans="1:18" ht="12.75">
      <c r="A177" s="170" t="s">
        <v>186</v>
      </c>
      <c r="B177" s="167">
        <v>476.4833333333333</v>
      </c>
      <c r="C177" s="167">
        <v>77.8375</v>
      </c>
      <c r="D177" s="187">
        <v>20.275</v>
      </c>
      <c r="E177" s="187">
        <v>71.225</v>
      </c>
      <c r="F177" s="86">
        <v>0.2739915650324326</v>
      </c>
      <c r="G177" s="187">
        <v>15.7875</v>
      </c>
      <c r="H177" s="196">
        <v>71.578125</v>
      </c>
      <c r="I177" s="196">
        <v>17.9921875</v>
      </c>
      <c r="J177" s="196">
        <v>67.7453125</v>
      </c>
      <c r="K177" s="119">
        <v>0.27375252392733473</v>
      </c>
      <c r="L177" s="196">
        <v>9.3296875</v>
      </c>
      <c r="M177" s="187">
        <f t="shared" si="37"/>
        <v>6.259375000000006</v>
      </c>
      <c r="N177" s="187">
        <f t="shared" si="38"/>
        <v>2.2828124999999986</v>
      </c>
      <c r="O177" s="187">
        <f t="shared" si="39"/>
        <v>3.479687499999997</v>
      </c>
      <c r="P177" s="86">
        <f t="shared" si="40"/>
        <v>0.11389910256071686</v>
      </c>
      <c r="Q177" s="187">
        <f t="shared" si="41"/>
        <v>6.457812499999999</v>
      </c>
      <c r="R177" s="181">
        <f t="shared" si="36"/>
        <v>8.976752788917468</v>
      </c>
    </row>
    <row r="178" spans="1:18" ht="12.75">
      <c r="A178" s="171" t="s">
        <v>183</v>
      </c>
      <c r="B178" s="187">
        <v>586.95</v>
      </c>
      <c r="C178" s="187">
        <v>84.075</v>
      </c>
      <c r="D178" s="187">
        <v>6.6125</v>
      </c>
      <c r="E178" s="187">
        <v>37.9875</v>
      </c>
      <c r="F178" s="86">
        <v>0.2730766451509332</v>
      </c>
      <c r="G178" s="187">
        <v>57.0625</v>
      </c>
      <c r="H178" s="196">
        <v>71.578125</v>
      </c>
      <c r="I178" s="196">
        <v>17.9921875</v>
      </c>
      <c r="J178" s="196">
        <v>67.7453125</v>
      </c>
      <c r="K178" s="119">
        <v>0.27375252392733473</v>
      </c>
      <c r="L178" s="196">
        <v>9.3296875</v>
      </c>
      <c r="M178" s="187">
        <f t="shared" si="37"/>
        <v>12.496875000000003</v>
      </c>
      <c r="N178" s="187">
        <f t="shared" si="38"/>
        <v>-11.3796875</v>
      </c>
      <c r="O178" s="187">
        <f t="shared" si="39"/>
        <v>-29.7578125</v>
      </c>
      <c r="P178" s="86">
        <f t="shared" si="40"/>
        <v>-0.3967070478088706</v>
      </c>
      <c r="Q178" s="187">
        <f t="shared" si="41"/>
        <v>47.7328125</v>
      </c>
      <c r="R178" s="181">
        <f t="shared" si="36"/>
        <v>18.61970802321841</v>
      </c>
    </row>
    <row r="179" spans="1:18" ht="12.75">
      <c r="A179" s="171" t="s">
        <v>206</v>
      </c>
      <c r="B179" s="187">
        <v>438.6666666666667</v>
      </c>
      <c r="C179" s="187">
        <v>72.125</v>
      </c>
      <c r="D179" s="187">
        <v>28.675</v>
      </c>
      <c r="E179" s="187">
        <v>80.425</v>
      </c>
      <c r="F179" s="86">
        <v>0.278498317906179</v>
      </c>
      <c r="G179" s="187">
        <v>0.425</v>
      </c>
      <c r="H179" s="196">
        <v>71.578125</v>
      </c>
      <c r="I179" s="196">
        <v>17.9921875</v>
      </c>
      <c r="J179" s="196">
        <v>67.7453125</v>
      </c>
      <c r="K179" s="119">
        <v>0.27375252392733473</v>
      </c>
      <c r="L179" s="196">
        <v>9.3296875</v>
      </c>
      <c r="M179" s="187">
        <f t="shared" si="37"/>
        <v>0.546875</v>
      </c>
      <c r="N179" s="187">
        <f t="shared" si="38"/>
        <v>10.6828125</v>
      </c>
      <c r="O179" s="187">
        <f t="shared" si="39"/>
        <v>12.6796875</v>
      </c>
      <c r="P179" s="86">
        <f t="shared" si="40"/>
        <v>2.0818216253863584</v>
      </c>
      <c r="Q179" s="187">
        <f t="shared" si="41"/>
        <v>-8.9046875</v>
      </c>
      <c r="R179" s="181">
        <f t="shared" si="36"/>
        <v>7.535828592441329</v>
      </c>
    </row>
    <row r="180" spans="1:18" ht="12.75">
      <c r="A180" s="170" t="s">
        <v>196</v>
      </c>
      <c r="B180" s="167">
        <v>503</v>
      </c>
      <c r="C180" s="167">
        <v>69.1125</v>
      </c>
      <c r="D180" s="187">
        <v>25.9125</v>
      </c>
      <c r="E180" s="187">
        <v>80.2625</v>
      </c>
      <c r="F180" s="86">
        <v>0.274894857412198</v>
      </c>
      <c r="G180" s="187">
        <v>5.3875</v>
      </c>
      <c r="H180" s="196">
        <v>71.578125</v>
      </c>
      <c r="I180" s="196">
        <v>17.9921875</v>
      </c>
      <c r="J180" s="196">
        <v>67.7453125</v>
      </c>
      <c r="K180" s="119">
        <v>0.27375252392733473</v>
      </c>
      <c r="L180" s="196">
        <v>9.3296875</v>
      </c>
      <c r="M180" s="187">
        <f t="shared" si="37"/>
        <v>-2.465625000000003</v>
      </c>
      <c r="N180" s="187">
        <f t="shared" si="38"/>
        <v>7.920312500000001</v>
      </c>
      <c r="O180" s="187">
        <f t="shared" si="39"/>
        <v>12.517187500000006</v>
      </c>
      <c r="P180" s="86">
        <f t="shared" si="40"/>
        <v>0.5745937428862178</v>
      </c>
      <c r="Q180" s="187">
        <f t="shared" si="41"/>
        <v>-3.9421875</v>
      </c>
      <c r="R180" s="181">
        <f t="shared" si="36"/>
        <v>6.937209118822947</v>
      </c>
    </row>
    <row r="181" spans="1:18" ht="12.75">
      <c r="A181" s="171" t="s">
        <v>193</v>
      </c>
      <c r="B181" s="187">
        <v>485.43333333333334</v>
      </c>
      <c r="C181" s="187">
        <v>72.9875</v>
      </c>
      <c r="D181" s="187">
        <v>20.0375</v>
      </c>
      <c r="E181" s="187">
        <v>73.5375</v>
      </c>
      <c r="F181" s="86">
        <v>0.2964019139841687</v>
      </c>
      <c r="G181" s="187">
        <v>3.25</v>
      </c>
      <c r="H181" s="196">
        <v>71.578125</v>
      </c>
      <c r="I181" s="196">
        <v>17.9921875</v>
      </c>
      <c r="J181" s="196">
        <v>67.7453125</v>
      </c>
      <c r="K181" s="119">
        <v>0.27375252392733473</v>
      </c>
      <c r="L181" s="196">
        <v>9.3296875</v>
      </c>
      <c r="M181" s="187">
        <f t="shared" si="37"/>
        <v>1.4093749999999972</v>
      </c>
      <c r="N181" s="187">
        <f t="shared" si="38"/>
        <v>2.0453125000000014</v>
      </c>
      <c r="O181" s="187">
        <f t="shared" si="39"/>
        <v>5.792187499999997</v>
      </c>
      <c r="P181" s="86">
        <f t="shared" si="40"/>
        <v>10.994768913255772</v>
      </c>
      <c r="Q181" s="187">
        <f t="shared" si="41"/>
        <v>-6.0796875</v>
      </c>
      <c r="R181" s="181">
        <f t="shared" si="36"/>
        <v>6.7139772152797965</v>
      </c>
    </row>
    <row r="182" spans="1:18" ht="12.75">
      <c r="A182" s="21" t="s">
        <v>249</v>
      </c>
      <c r="B182" s="117">
        <v>513.3166666666667</v>
      </c>
      <c r="C182" s="117">
        <v>70.875</v>
      </c>
      <c r="D182" s="117">
        <v>25.7125</v>
      </c>
      <c r="E182" s="117">
        <v>83.7875</v>
      </c>
      <c r="F182" s="43">
        <v>0.26112116323539253</v>
      </c>
      <c r="G182" s="117">
        <v>6.9625</v>
      </c>
      <c r="H182" s="196">
        <v>71.578125</v>
      </c>
      <c r="I182" s="196">
        <v>17.9921875</v>
      </c>
      <c r="J182" s="196">
        <v>67.7453125</v>
      </c>
      <c r="K182" s="119">
        <v>0.27375252392733473</v>
      </c>
      <c r="L182" s="196">
        <v>9.3296875</v>
      </c>
      <c r="M182" s="187">
        <f t="shared" si="37"/>
        <v>-0.703125</v>
      </c>
      <c r="N182" s="187">
        <f t="shared" si="38"/>
        <v>7.720312499999999</v>
      </c>
      <c r="O182" s="187">
        <f t="shared" si="39"/>
        <v>16.042187499999997</v>
      </c>
      <c r="P182" s="86">
        <f t="shared" si="40"/>
        <v>-6.4838879658521344</v>
      </c>
      <c r="Q182" s="187">
        <f t="shared" si="41"/>
        <v>-2.3671875</v>
      </c>
      <c r="R182" s="181">
        <f t="shared" si="36"/>
        <v>4.593500094006034</v>
      </c>
    </row>
    <row r="183" spans="1:18" ht="12.75">
      <c r="A183" s="170" t="s">
        <v>87</v>
      </c>
      <c r="B183" s="167">
        <v>470.4</v>
      </c>
      <c r="C183" s="167">
        <v>72.525</v>
      </c>
      <c r="D183" s="167">
        <v>21.75</v>
      </c>
      <c r="E183" s="167">
        <v>74.775</v>
      </c>
      <c r="F183" s="172">
        <v>0.2910898197661885</v>
      </c>
      <c r="G183" s="167">
        <v>0.2125</v>
      </c>
      <c r="H183" s="196">
        <v>71.578125</v>
      </c>
      <c r="I183" s="196">
        <v>17.9921875</v>
      </c>
      <c r="J183" s="196">
        <v>67.7453125</v>
      </c>
      <c r="K183" s="119">
        <v>0.27375252392733473</v>
      </c>
      <c r="L183" s="196">
        <v>9.3296875</v>
      </c>
      <c r="M183" s="187">
        <f t="shared" si="37"/>
        <v>0.9468750000000057</v>
      </c>
      <c r="N183" s="187">
        <f t="shared" si="38"/>
        <v>3.7578125</v>
      </c>
      <c r="O183" s="187">
        <f t="shared" si="39"/>
        <v>7.0296875000000085</v>
      </c>
      <c r="P183" s="86">
        <f t="shared" si="40"/>
        <v>8.155463962596798</v>
      </c>
      <c r="Q183" s="187">
        <f t="shared" si="41"/>
        <v>-9.1171875</v>
      </c>
      <c r="R183" s="181">
        <f t="shared" si="36"/>
        <v>4.327580588985693</v>
      </c>
    </row>
    <row r="184" spans="1:18" ht="12.75">
      <c r="A184" s="21" t="s">
        <v>246</v>
      </c>
      <c r="B184" s="117">
        <v>521.25</v>
      </c>
      <c r="C184" s="117">
        <v>82.825</v>
      </c>
      <c r="D184" s="117">
        <v>11.4625</v>
      </c>
      <c r="E184" s="117">
        <v>62.75</v>
      </c>
      <c r="F184" s="43">
        <v>0.2934650333296726</v>
      </c>
      <c r="G184" s="117">
        <v>10.1875</v>
      </c>
      <c r="H184" s="196">
        <v>71.578125</v>
      </c>
      <c r="I184" s="196">
        <v>17.9921875</v>
      </c>
      <c r="J184" s="196">
        <v>67.7453125</v>
      </c>
      <c r="K184" s="119">
        <v>0.27375252392733473</v>
      </c>
      <c r="L184" s="196">
        <v>9.3296875</v>
      </c>
      <c r="M184" s="187">
        <f t="shared" si="37"/>
        <v>11.246875000000003</v>
      </c>
      <c r="N184" s="187">
        <f t="shared" si="38"/>
        <v>-6.5296875</v>
      </c>
      <c r="O184" s="187">
        <f t="shared" si="39"/>
        <v>-4.995312499999997</v>
      </c>
      <c r="P184" s="86">
        <f t="shared" si="40"/>
        <v>10.275145525968616</v>
      </c>
      <c r="Q184" s="187">
        <f t="shared" si="41"/>
        <v>0.8578124999999996</v>
      </c>
      <c r="R184" s="181">
        <f t="shared" si="36"/>
        <v>3.5714181233508033</v>
      </c>
    </row>
    <row r="185" spans="1:18" ht="12.75">
      <c r="A185" s="170" t="s">
        <v>202</v>
      </c>
      <c r="B185" s="167">
        <v>458.35</v>
      </c>
      <c r="C185" s="167">
        <v>72.075</v>
      </c>
      <c r="D185" s="187">
        <v>17.8875</v>
      </c>
      <c r="E185" s="187">
        <v>70.625</v>
      </c>
      <c r="F185" s="86">
        <v>0.284788396981308</v>
      </c>
      <c r="G185" s="187">
        <v>10.8625</v>
      </c>
      <c r="H185" s="196">
        <v>71.578125</v>
      </c>
      <c r="I185" s="196">
        <v>17.9921875</v>
      </c>
      <c r="J185" s="196">
        <v>67.7453125</v>
      </c>
      <c r="K185" s="119">
        <v>0.27375252392733473</v>
      </c>
      <c r="L185" s="196">
        <v>9.3296875</v>
      </c>
      <c r="M185" s="187">
        <f t="shared" si="37"/>
        <v>0.49687500000000284</v>
      </c>
      <c r="N185" s="187">
        <f t="shared" si="38"/>
        <v>-0.10468750000000071</v>
      </c>
      <c r="O185" s="187">
        <f t="shared" si="39"/>
        <v>2.879687500000003</v>
      </c>
      <c r="P185" s="86">
        <f t="shared" si="40"/>
        <v>5.058292414288637</v>
      </c>
      <c r="Q185" s="187">
        <f t="shared" si="41"/>
        <v>1.5328125000000004</v>
      </c>
      <c r="R185" s="181">
        <f t="shared" si="36"/>
        <v>5.276227421861007</v>
      </c>
    </row>
    <row r="186" spans="1:18" ht="12.75">
      <c r="A186" s="21" t="s">
        <v>247</v>
      </c>
      <c r="B186" s="117">
        <v>536.8333333333334</v>
      </c>
      <c r="C186" s="117">
        <v>71.4875</v>
      </c>
      <c r="D186" s="117">
        <v>22.5</v>
      </c>
      <c r="E186" s="117">
        <v>79.575</v>
      </c>
      <c r="F186" s="43">
        <v>0.2551131555668664</v>
      </c>
      <c r="G186" s="117">
        <v>11.9625</v>
      </c>
      <c r="H186" s="196">
        <v>71.578125</v>
      </c>
      <c r="I186" s="196">
        <v>17.9921875</v>
      </c>
      <c r="J186" s="196">
        <v>67.7453125</v>
      </c>
      <c r="K186" s="119">
        <v>0.27375252392733473</v>
      </c>
      <c r="L186" s="196">
        <v>9.3296875</v>
      </c>
      <c r="M186" s="187">
        <f t="shared" si="37"/>
        <v>-0.09062500000000284</v>
      </c>
      <c r="N186" s="187">
        <f t="shared" si="38"/>
        <v>4.5078125</v>
      </c>
      <c r="O186" s="187">
        <f t="shared" si="39"/>
        <v>11.829687500000006</v>
      </c>
      <c r="P186" s="86">
        <f t="shared" si="40"/>
        <v>-10.006234248178073</v>
      </c>
      <c r="Q186" s="187">
        <f t="shared" si="41"/>
        <v>2.6328125</v>
      </c>
      <c r="R186" s="181">
        <f t="shared" si="36"/>
        <v>2.1013850464645465</v>
      </c>
    </row>
    <row r="187" spans="1:18" ht="12.75">
      <c r="A187" s="174" t="s">
        <v>112</v>
      </c>
      <c r="B187" s="167">
        <v>535.5833333333334</v>
      </c>
      <c r="C187" s="167">
        <v>81.5875</v>
      </c>
      <c r="D187" s="167">
        <v>10.5375</v>
      </c>
      <c r="E187" s="167">
        <v>59.5375</v>
      </c>
      <c r="F187" s="172">
        <v>0.30743762448418493</v>
      </c>
      <c r="G187" s="167">
        <v>5.5</v>
      </c>
      <c r="H187" s="196">
        <v>71.578125</v>
      </c>
      <c r="I187" s="196">
        <v>17.9921875</v>
      </c>
      <c r="J187" s="196">
        <v>67.7453125</v>
      </c>
      <c r="K187" s="119">
        <v>0.27375252392733473</v>
      </c>
      <c r="L187" s="196">
        <v>9.3296875</v>
      </c>
      <c r="M187" s="187">
        <f t="shared" si="37"/>
        <v>10.009375000000006</v>
      </c>
      <c r="N187" s="187">
        <f t="shared" si="38"/>
        <v>-7.4546875</v>
      </c>
      <c r="O187" s="187">
        <f t="shared" si="39"/>
        <v>-8.207812499999996</v>
      </c>
      <c r="P187" s="86">
        <f t="shared" si="40"/>
        <v>18.041178439906354</v>
      </c>
      <c r="Q187" s="187">
        <f t="shared" si="41"/>
        <v>-3.8296875000000004</v>
      </c>
      <c r="R187" s="181">
        <f t="shared" si="36"/>
        <v>3.5206673098449843</v>
      </c>
    </row>
    <row r="188" spans="1:18" ht="12.75">
      <c r="A188" s="171" t="s">
        <v>92</v>
      </c>
      <c r="B188" s="187">
        <v>431.8</v>
      </c>
      <c r="C188" s="187">
        <v>69.7375</v>
      </c>
      <c r="D188" s="187">
        <v>28.2125</v>
      </c>
      <c r="E188" s="187">
        <v>84.175</v>
      </c>
      <c r="F188" s="86">
        <v>0.2563258013759286</v>
      </c>
      <c r="G188" s="187">
        <v>0</v>
      </c>
      <c r="H188" s="196">
        <v>71.578125</v>
      </c>
      <c r="I188" s="196">
        <v>17.9921875</v>
      </c>
      <c r="J188" s="196">
        <v>67.7453125</v>
      </c>
      <c r="K188" s="119">
        <v>0.27375252392733473</v>
      </c>
      <c r="L188" s="196">
        <v>9.3296875</v>
      </c>
      <c r="M188" s="187">
        <f t="shared" si="37"/>
        <v>-1.8406250000000028</v>
      </c>
      <c r="N188" s="187">
        <f t="shared" si="38"/>
        <v>10.220312499999999</v>
      </c>
      <c r="O188" s="187">
        <f t="shared" si="39"/>
        <v>16.4296875</v>
      </c>
      <c r="P188" s="86">
        <f t="shared" si="40"/>
        <v>-7.524858797697175</v>
      </c>
      <c r="Q188" s="187">
        <f t="shared" si="41"/>
        <v>-9.3296875</v>
      </c>
      <c r="R188" s="181">
        <f t="shared" si="36"/>
        <v>0.9048647777504781</v>
      </c>
    </row>
    <row r="189" spans="1:18" ht="12.75">
      <c r="A189" s="21" t="s">
        <v>209</v>
      </c>
      <c r="B189" s="117">
        <v>462.55</v>
      </c>
      <c r="C189" s="117">
        <v>66.575</v>
      </c>
      <c r="D189" s="117">
        <v>18.0625</v>
      </c>
      <c r="E189" s="117">
        <v>74</v>
      </c>
      <c r="F189" s="43">
        <v>0.30501153653710633</v>
      </c>
      <c r="G189" s="117">
        <v>1.075</v>
      </c>
      <c r="H189" s="196">
        <v>71.578125</v>
      </c>
      <c r="I189" s="196">
        <v>17.9921875</v>
      </c>
      <c r="J189" s="196">
        <v>67.7453125</v>
      </c>
      <c r="K189" s="119">
        <v>0.27375252392733473</v>
      </c>
      <c r="L189" s="196">
        <v>9.3296875</v>
      </c>
      <c r="M189" s="187">
        <f t="shared" si="37"/>
        <v>-5.003124999999997</v>
      </c>
      <c r="N189" s="187">
        <f t="shared" si="38"/>
        <v>0.0703125</v>
      </c>
      <c r="O189" s="187">
        <f t="shared" si="39"/>
        <v>6.254687500000003</v>
      </c>
      <c r="P189" s="86">
        <f t="shared" si="40"/>
        <v>14.458856282649853</v>
      </c>
      <c r="Q189" s="187">
        <f t="shared" si="41"/>
        <v>-8.254687500000001</v>
      </c>
      <c r="R189" s="181">
        <f t="shared" si="36"/>
        <v>4.410867546194573</v>
      </c>
    </row>
    <row r="190" spans="1:18" ht="12.75">
      <c r="A190" s="21" t="s">
        <v>243</v>
      </c>
      <c r="B190" s="117">
        <v>562.8666666666667</v>
      </c>
      <c r="C190" s="117">
        <v>84.6125</v>
      </c>
      <c r="D190" s="117">
        <v>12</v>
      </c>
      <c r="E190" s="117">
        <v>55.5</v>
      </c>
      <c r="F190" s="43">
        <v>0.2927744712844985</v>
      </c>
      <c r="G190" s="117">
        <v>11.1375</v>
      </c>
      <c r="H190" s="196">
        <v>71.578125</v>
      </c>
      <c r="I190" s="196">
        <v>17.9921875</v>
      </c>
      <c r="J190" s="196">
        <v>67.7453125</v>
      </c>
      <c r="K190" s="119">
        <v>0.27375252392733473</v>
      </c>
      <c r="L190" s="196">
        <v>9.3296875</v>
      </c>
      <c r="M190" s="187">
        <f t="shared" si="37"/>
        <v>13.034374999999997</v>
      </c>
      <c r="N190" s="187">
        <f t="shared" si="38"/>
        <v>-5.9921875</v>
      </c>
      <c r="O190" s="187">
        <f t="shared" si="39"/>
        <v>-12.245312499999997</v>
      </c>
      <c r="P190" s="86">
        <f t="shared" si="40"/>
        <v>10.706820102435588</v>
      </c>
      <c r="Q190" s="187">
        <f t="shared" si="41"/>
        <v>1.807812499999999</v>
      </c>
      <c r="R190" s="181">
        <f t="shared" si="36"/>
        <v>3.396029430318905</v>
      </c>
    </row>
    <row r="191" spans="1:18" ht="12.75">
      <c r="A191" s="21" t="s">
        <v>204</v>
      </c>
      <c r="B191" s="117">
        <v>535.6333333333333</v>
      </c>
      <c r="C191" s="117">
        <v>80.9375</v>
      </c>
      <c r="D191" s="117">
        <v>20.775</v>
      </c>
      <c r="E191" s="117">
        <v>74.8</v>
      </c>
      <c r="F191" s="43">
        <v>0.2629704690347326</v>
      </c>
      <c r="G191" s="117">
        <v>2.7125</v>
      </c>
      <c r="H191" s="196">
        <v>71.578125</v>
      </c>
      <c r="I191" s="196">
        <v>17.9921875</v>
      </c>
      <c r="J191" s="196">
        <v>67.7453125</v>
      </c>
      <c r="K191" s="119">
        <v>0.27375252392733473</v>
      </c>
      <c r="L191" s="196">
        <v>9.3296875</v>
      </c>
      <c r="M191" s="187">
        <f t="shared" si="37"/>
        <v>9.359375</v>
      </c>
      <c r="N191" s="187">
        <f t="shared" si="38"/>
        <v>2.7828124999999986</v>
      </c>
      <c r="O191" s="187">
        <f t="shared" si="39"/>
        <v>7.0546875</v>
      </c>
      <c r="P191" s="86">
        <f t="shared" si="40"/>
        <v>-5.775228002307462</v>
      </c>
      <c r="Q191" s="187">
        <f t="shared" si="41"/>
        <v>-6.6171875</v>
      </c>
      <c r="R191" s="181">
        <f t="shared" si="36"/>
        <v>-1.8759293625514908</v>
      </c>
    </row>
    <row r="192" spans="1:18" ht="12.75">
      <c r="A192" s="171" t="s">
        <v>135</v>
      </c>
      <c r="B192" s="187">
        <v>614.75</v>
      </c>
      <c r="C192" s="187">
        <v>90.025</v>
      </c>
      <c r="D192" s="187">
        <v>6.7125</v>
      </c>
      <c r="E192" s="187">
        <v>55.775</v>
      </c>
      <c r="F192" s="86">
        <v>0.2865868058915274</v>
      </c>
      <c r="G192" s="187">
        <v>11.925</v>
      </c>
      <c r="H192" s="196">
        <v>71.578125</v>
      </c>
      <c r="I192" s="196">
        <v>17.9921875</v>
      </c>
      <c r="J192" s="196">
        <v>67.7453125</v>
      </c>
      <c r="K192" s="119">
        <v>0.27375252392733473</v>
      </c>
      <c r="L192" s="196">
        <v>9.3296875</v>
      </c>
      <c r="M192" s="187">
        <f t="shared" si="37"/>
        <v>18.446875000000006</v>
      </c>
      <c r="N192" s="187">
        <f t="shared" si="38"/>
        <v>-11.2796875</v>
      </c>
      <c r="O192" s="187">
        <f t="shared" si="39"/>
        <v>-11.970312499999999</v>
      </c>
      <c r="P192" s="86">
        <f t="shared" si="40"/>
        <v>7.8898748374874454</v>
      </c>
      <c r="Q192" s="187">
        <f t="shared" si="41"/>
        <v>2.5953125000000004</v>
      </c>
      <c r="R192" s="181">
        <f t="shared" si="36"/>
        <v>-0.7960364585728172</v>
      </c>
    </row>
    <row r="193" spans="1:18" ht="12.75">
      <c r="A193" s="170" t="s">
        <v>207</v>
      </c>
      <c r="B193" s="167">
        <v>558.7833333333333</v>
      </c>
      <c r="C193" s="167">
        <v>71.3625</v>
      </c>
      <c r="D193" s="187">
        <v>13.575</v>
      </c>
      <c r="E193" s="187">
        <v>74.2</v>
      </c>
      <c r="F193" s="86">
        <v>0.28648057146510764</v>
      </c>
      <c r="G193" s="187">
        <v>5.5375</v>
      </c>
      <c r="H193" s="196">
        <v>71.578125</v>
      </c>
      <c r="I193" s="196">
        <v>17.9921875</v>
      </c>
      <c r="J193" s="196">
        <v>67.7453125</v>
      </c>
      <c r="K193" s="119">
        <v>0.27375252392733473</v>
      </c>
      <c r="L193" s="196">
        <v>9.3296875</v>
      </c>
      <c r="M193" s="187">
        <f t="shared" si="37"/>
        <v>-0.21562500000000284</v>
      </c>
      <c r="N193" s="187">
        <f t="shared" si="38"/>
        <v>-4.417187500000001</v>
      </c>
      <c r="O193" s="187">
        <f t="shared" si="39"/>
        <v>6.454687500000006</v>
      </c>
      <c r="P193" s="86">
        <f t="shared" si="40"/>
        <v>7.112220829981868</v>
      </c>
      <c r="Q193" s="187">
        <f t="shared" si="41"/>
        <v>-3.7921875000000007</v>
      </c>
      <c r="R193" s="181">
        <f t="shared" si="36"/>
        <v>0.23587838496965485</v>
      </c>
    </row>
    <row r="194" spans="1:18" ht="12.75">
      <c r="A194" s="174" t="s">
        <v>108</v>
      </c>
      <c r="B194" s="167">
        <v>574.5</v>
      </c>
      <c r="C194" s="167">
        <v>86.7</v>
      </c>
      <c r="D194" s="167">
        <v>20.1</v>
      </c>
      <c r="E194" s="167">
        <v>64.725</v>
      </c>
      <c r="F194" s="172">
        <v>0.26024737567057316</v>
      </c>
      <c r="G194" s="167">
        <v>7.7125</v>
      </c>
      <c r="H194" s="196">
        <v>71.578125</v>
      </c>
      <c r="I194" s="196">
        <v>17.9921875</v>
      </c>
      <c r="J194" s="196">
        <v>67.7453125</v>
      </c>
      <c r="K194" s="119">
        <v>0.27375252392733473</v>
      </c>
      <c r="L194" s="196">
        <v>9.3296875</v>
      </c>
      <c r="M194" s="187">
        <f t="shared" si="37"/>
        <v>15.121875000000003</v>
      </c>
      <c r="N194" s="187">
        <f t="shared" si="38"/>
        <v>2.1078125000000014</v>
      </c>
      <c r="O194" s="187">
        <f t="shared" si="39"/>
        <v>-3.020312500000003</v>
      </c>
      <c r="P194" s="86">
        <f t="shared" si="40"/>
        <v>-7.758707673509527</v>
      </c>
      <c r="Q194" s="187">
        <f t="shared" si="41"/>
        <v>-1.6171875</v>
      </c>
      <c r="R194" s="181">
        <f t="shared" si="36"/>
        <v>-1.6077547733406061</v>
      </c>
    </row>
    <row r="195" spans="1:18" ht="12.75">
      <c r="A195" s="207" t="s">
        <v>201</v>
      </c>
      <c r="B195" s="176">
        <v>503.71666666666664</v>
      </c>
      <c r="C195" s="176">
        <v>70.1375</v>
      </c>
      <c r="D195" s="176">
        <v>25.25</v>
      </c>
      <c r="E195" s="176">
        <v>74.2625</v>
      </c>
      <c r="F195" s="90">
        <v>0.2697292702143689</v>
      </c>
      <c r="G195" s="176">
        <v>2.75</v>
      </c>
      <c r="H195" s="196">
        <v>71.578125</v>
      </c>
      <c r="I195" s="196">
        <v>17.9921875</v>
      </c>
      <c r="J195" s="196">
        <v>67.7453125</v>
      </c>
      <c r="K195" s="119">
        <v>0.27375252392733473</v>
      </c>
      <c r="L195" s="196">
        <v>9.3296875</v>
      </c>
      <c r="M195" s="187">
        <f t="shared" si="37"/>
        <v>-1.4406249999999972</v>
      </c>
      <c r="N195" s="187">
        <f t="shared" si="38"/>
        <v>7.2578125</v>
      </c>
      <c r="O195" s="187">
        <f t="shared" si="39"/>
        <v>6.517187500000006</v>
      </c>
      <c r="P195" s="86">
        <f t="shared" si="40"/>
        <v>-2.026579949449452</v>
      </c>
      <c r="Q195" s="187">
        <f t="shared" si="41"/>
        <v>-6.5796875</v>
      </c>
      <c r="R195" s="181">
        <f t="shared" si="36"/>
        <v>1.4202011631410816</v>
      </c>
    </row>
    <row r="196" spans="1:18" ht="12.75">
      <c r="A196" s="208" t="s">
        <v>197</v>
      </c>
      <c r="B196" s="209">
        <v>576.05</v>
      </c>
      <c r="C196" s="209">
        <v>84.825</v>
      </c>
      <c r="D196" s="209">
        <v>3</v>
      </c>
      <c r="E196" s="209">
        <v>34.8</v>
      </c>
      <c r="F196" s="210">
        <v>0.2897620558374446</v>
      </c>
      <c r="G196" s="209">
        <v>37.575</v>
      </c>
      <c r="H196" s="196">
        <v>71.578125</v>
      </c>
      <c r="I196" s="196">
        <v>17.9921875</v>
      </c>
      <c r="J196" s="196">
        <v>67.7453125</v>
      </c>
      <c r="K196" s="119">
        <v>0.27375252392733473</v>
      </c>
      <c r="L196" s="196">
        <v>9.3296875</v>
      </c>
      <c r="M196" s="187">
        <f t="shared" si="37"/>
        <v>13.246875000000003</v>
      </c>
      <c r="N196" s="187">
        <f t="shared" si="38"/>
        <v>-14.9921875</v>
      </c>
      <c r="O196" s="187">
        <f t="shared" si="39"/>
        <v>-32.9453125</v>
      </c>
      <c r="P196" s="86">
        <f t="shared" si="40"/>
        <v>9.222290856818773</v>
      </c>
      <c r="Q196" s="187">
        <f t="shared" si="41"/>
        <v>28.245312500000004</v>
      </c>
      <c r="R196" s="181">
        <f t="shared" si="36"/>
        <v>7.809859385266968</v>
      </c>
    </row>
    <row r="197" spans="1:18" ht="12.75">
      <c r="A197" s="211" t="s">
        <v>138</v>
      </c>
      <c r="B197" s="176">
        <v>523.6833333333333</v>
      </c>
      <c r="C197" s="176">
        <v>81.275</v>
      </c>
      <c r="D197" s="176">
        <v>18.925</v>
      </c>
      <c r="E197" s="176">
        <v>64.975</v>
      </c>
      <c r="F197" s="90">
        <v>0.272912119955907</v>
      </c>
      <c r="G197" s="176">
        <v>4.0375</v>
      </c>
      <c r="H197" s="196">
        <v>71.578125</v>
      </c>
      <c r="I197" s="196">
        <v>17.9921875</v>
      </c>
      <c r="J197" s="196">
        <v>67.7453125</v>
      </c>
      <c r="K197" s="119">
        <v>0.27375252392733473</v>
      </c>
      <c r="L197" s="196">
        <v>9.3296875</v>
      </c>
      <c r="M197" s="187">
        <f t="shared" si="37"/>
        <v>9.696875000000006</v>
      </c>
      <c r="N197" s="187">
        <f t="shared" si="38"/>
        <v>0.9328125000000007</v>
      </c>
      <c r="O197" s="187">
        <f t="shared" si="39"/>
        <v>-2.770312500000003</v>
      </c>
      <c r="P197" s="86">
        <f t="shared" si="40"/>
        <v>-0.44010555310386135</v>
      </c>
      <c r="Q197" s="187">
        <f t="shared" si="41"/>
        <v>-5.292187500000001</v>
      </c>
      <c r="R197" s="181">
        <f t="shared" si="36"/>
        <v>-1.5480170843141763</v>
      </c>
    </row>
    <row r="198" spans="1:18" ht="12.75">
      <c r="A198" s="211" t="s">
        <v>120</v>
      </c>
      <c r="B198" s="176">
        <v>547.4166666666666</v>
      </c>
      <c r="C198" s="176">
        <v>87.65</v>
      </c>
      <c r="D198" s="176">
        <v>3.7875</v>
      </c>
      <c r="E198" s="176">
        <v>44.2125</v>
      </c>
      <c r="F198" s="90">
        <v>0.3047118812515433</v>
      </c>
      <c r="G198" s="176">
        <v>14.3875</v>
      </c>
      <c r="H198" s="196">
        <v>71.578125</v>
      </c>
      <c r="I198" s="196">
        <v>17.9921875</v>
      </c>
      <c r="J198" s="196">
        <v>67.7453125</v>
      </c>
      <c r="K198" s="119">
        <v>0.27375252392733473</v>
      </c>
      <c r="L198" s="196">
        <v>9.3296875</v>
      </c>
      <c r="M198" s="187">
        <f t="shared" si="37"/>
        <v>16.071875000000006</v>
      </c>
      <c r="N198" s="187">
        <f t="shared" si="38"/>
        <v>-14.2046875</v>
      </c>
      <c r="O198" s="187">
        <f t="shared" si="39"/>
        <v>-23.5328125</v>
      </c>
      <c r="P198" s="86">
        <f t="shared" si="40"/>
        <v>16.947668188560506</v>
      </c>
      <c r="Q198" s="187">
        <f t="shared" si="41"/>
        <v>5.057812499999999</v>
      </c>
      <c r="R198" s="181">
        <f t="shared" si="36"/>
        <v>0.7630759584844959</v>
      </c>
    </row>
    <row r="199" spans="1:18" ht="12.75">
      <c r="A199" s="208" t="s">
        <v>248</v>
      </c>
      <c r="B199" s="209">
        <v>434.88333333333327</v>
      </c>
      <c r="C199" s="209">
        <v>60.4625</v>
      </c>
      <c r="D199" s="209">
        <v>29.7</v>
      </c>
      <c r="E199" s="209">
        <v>77</v>
      </c>
      <c r="F199" s="210">
        <v>0.2618211830019127</v>
      </c>
      <c r="G199" s="209">
        <v>3.8875</v>
      </c>
      <c r="H199" s="196">
        <v>71.578125</v>
      </c>
      <c r="I199" s="196">
        <v>17.9921875</v>
      </c>
      <c r="J199" s="196">
        <v>67.7453125</v>
      </c>
      <c r="K199" s="119">
        <v>0.27375252392733473</v>
      </c>
      <c r="L199" s="196">
        <v>9.3296875</v>
      </c>
      <c r="M199" s="187">
        <f t="shared" si="37"/>
        <v>-11.115625000000001</v>
      </c>
      <c r="N199" s="187">
        <f t="shared" si="38"/>
        <v>11.7078125</v>
      </c>
      <c r="O199" s="187">
        <f t="shared" si="39"/>
        <v>9.254687500000003</v>
      </c>
      <c r="P199" s="86">
        <f t="shared" si="40"/>
        <v>-5.188741312783949</v>
      </c>
      <c r="Q199" s="187">
        <f t="shared" si="41"/>
        <v>-5.4421875</v>
      </c>
      <c r="R199" s="181">
        <f t="shared" si="36"/>
        <v>2.052468789156603</v>
      </c>
    </row>
    <row r="200" spans="1:18" ht="12.75">
      <c r="A200" s="208"/>
      <c r="B200" s="209"/>
      <c r="C200" s="209"/>
      <c r="D200" s="209"/>
      <c r="E200" s="209"/>
      <c r="F200" s="210"/>
      <c r="G200" s="209"/>
      <c r="M200" s="212">
        <f>SUM(M156:M199)</f>
        <v>260.49999999999994</v>
      </c>
      <c r="N200" s="212">
        <f>SUM(N156:N199)</f>
        <v>118.15624999999997</v>
      </c>
      <c r="O200" s="212">
        <f>SUM(O156:O199)</f>
        <v>375.00625000000036</v>
      </c>
      <c r="P200" s="213">
        <f>SUM(P156:P199)</f>
        <v>113.85969502550023</v>
      </c>
      <c r="Q200" s="212">
        <f>SUM(Q156:Q199)</f>
        <v>-62.41875</v>
      </c>
      <c r="R200" s="181"/>
    </row>
    <row r="201" spans="1:18" ht="12.75">
      <c r="A201" s="211" t="s">
        <v>160</v>
      </c>
      <c r="B201" s="176">
        <v>506.7</v>
      </c>
      <c r="C201" s="176">
        <v>68.9125</v>
      </c>
      <c r="D201" s="176">
        <v>20.6375</v>
      </c>
      <c r="E201" s="176">
        <v>79.8375</v>
      </c>
      <c r="F201" s="90">
        <v>0.2608987388964009</v>
      </c>
      <c r="G201" s="176">
        <v>2.8625</v>
      </c>
      <c r="H201" s="188">
        <v>71.578125</v>
      </c>
      <c r="I201" s="39">
        <v>17.9921875</v>
      </c>
      <c r="J201" s="39">
        <v>67.7453125</v>
      </c>
      <c r="K201" s="75">
        <v>0.27375252392733473</v>
      </c>
      <c r="L201" s="39">
        <v>9.3296875</v>
      </c>
      <c r="M201" s="187">
        <f t="shared" si="37"/>
        <v>-2.6656250000000057</v>
      </c>
      <c r="N201" s="187">
        <f t="shared" si="38"/>
        <v>2.6453124999999993</v>
      </c>
      <c r="O201" s="187">
        <f t="shared" si="39"/>
        <v>12.092187500000009</v>
      </c>
      <c r="P201" s="86">
        <f t="shared" si="40"/>
        <v>-6.513012875174165</v>
      </c>
      <c r="Q201" s="187">
        <f t="shared" si="41"/>
        <v>-6.4671875000000005</v>
      </c>
      <c r="R201" s="181">
        <f t="shared" si="36"/>
        <v>-4.005125457376683</v>
      </c>
    </row>
    <row r="202" spans="1:18" ht="12.75">
      <c r="A202" s="208" t="s">
        <v>208</v>
      </c>
      <c r="B202" s="209">
        <v>504.31666666666666</v>
      </c>
      <c r="C202" s="209">
        <v>62.5625</v>
      </c>
      <c r="D202" s="209">
        <v>18.25</v>
      </c>
      <c r="E202" s="209">
        <v>77.825</v>
      </c>
      <c r="F202" s="210">
        <v>0.2763440588331767</v>
      </c>
      <c r="G202" s="209">
        <v>5.75</v>
      </c>
      <c r="H202" s="188">
        <v>71.578125</v>
      </c>
      <c r="I202" s="39">
        <v>17.9921875</v>
      </c>
      <c r="J202" s="39">
        <v>67.7453125</v>
      </c>
      <c r="K202" s="75">
        <v>0.27375252392733473</v>
      </c>
      <c r="L202" s="39">
        <v>9.3296875</v>
      </c>
      <c r="M202" s="187">
        <f t="shared" si="37"/>
        <v>-9.015625</v>
      </c>
      <c r="N202" s="187">
        <f t="shared" si="38"/>
        <v>0.2578125</v>
      </c>
      <c r="O202" s="187">
        <f t="shared" si="39"/>
        <v>10.079687500000006</v>
      </c>
      <c r="P202" s="86">
        <f t="shared" si="40"/>
        <v>1.3069542452645329</v>
      </c>
      <c r="Q202" s="187">
        <f t="shared" si="41"/>
        <v>-3.5796875000000004</v>
      </c>
      <c r="R202" s="181">
        <f t="shared" si="36"/>
        <v>-0.886757513278672</v>
      </c>
    </row>
    <row r="203" spans="1:18" ht="12.75">
      <c r="A203" s="211" t="s">
        <v>158</v>
      </c>
      <c r="B203" s="176">
        <v>475.1166666666666</v>
      </c>
      <c r="C203" s="176">
        <v>56.8</v>
      </c>
      <c r="D203" s="176">
        <v>24.3875</v>
      </c>
      <c r="E203" s="176">
        <v>89.05</v>
      </c>
      <c r="F203" s="90">
        <v>0.25384088342792366</v>
      </c>
      <c r="G203" s="176">
        <v>3.3875</v>
      </c>
      <c r="H203" s="188">
        <v>71.578125</v>
      </c>
      <c r="I203" s="39">
        <v>17.9921875</v>
      </c>
      <c r="J203" s="39">
        <v>67.7453125</v>
      </c>
      <c r="K203" s="75">
        <v>0.27375252392733473</v>
      </c>
      <c r="L203" s="39">
        <v>9.3296875</v>
      </c>
      <c r="M203" s="187">
        <f t="shared" si="37"/>
        <v>-14.778125000000003</v>
      </c>
      <c r="N203" s="187">
        <f t="shared" si="38"/>
        <v>6.395312499999999</v>
      </c>
      <c r="O203" s="187">
        <f t="shared" si="39"/>
        <v>21.3046875</v>
      </c>
      <c r="P203" s="86">
        <f t="shared" si="40"/>
        <v>-9.460352261945191</v>
      </c>
      <c r="Q203" s="187">
        <f t="shared" si="41"/>
        <v>-5.9421875</v>
      </c>
      <c r="R203" s="181">
        <f t="shared" si="36"/>
        <v>-3.0428874606560896</v>
      </c>
    </row>
    <row r="204" spans="1:18" ht="12.75">
      <c r="A204" s="171" t="s">
        <v>133</v>
      </c>
      <c r="B204" s="187">
        <v>462.5833333333333</v>
      </c>
      <c r="C204" s="187">
        <v>69.6</v>
      </c>
      <c r="D204" s="187">
        <v>12.175</v>
      </c>
      <c r="E204" s="187">
        <v>63.475</v>
      </c>
      <c r="F204" s="86">
        <v>0.3025386073884504</v>
      </c>
      <c r="G204" s="187">
        <v>5.2875</v>
      </c>
      <c r="H204" s="188">
        <v>71.578125</v>
      </c>
      <c r="I204" s="39">
        <v>17.9921875</v>
      </c>
      <c r="J204" s="39">
        <v>67.7453125</v>
      </c>
      <c r="K204" s="75">
        <v>0.27375252392733473</v>
      </c>
      <c r="L204" s="39">
        <v>9.3296875</v>
      </c>
      <c r="M204" s="187">
        <f t="shared" si="37"/>
        <v>-1.9781250000000057</v>
      </c>
      <c r="N204" s="187">
        <f t="shared" si="38"/>
        <v>-5.817187499999999</v>
      </c>
      <c r="O204" s="187">
        <f t="shared" si="39"/>
        <v>-4.270312499999996</v>
      </c>
      <c r="P204" s="86">
        <f t="shared" si="40"/>
        <v>13.31596244105442</v>
      </c>
      <c r="Q204" s="187">
        <f t="shared" si="41"/>
        <v>-4.042187500000001</v>
      </c>
      <c r="R204" s="181">
        <f t="shared" si="36"/>
        <v>-0.36767017014823056</v>
      </c>
    </row>
    <row r="205" spans="1:18" ht="12.75">
      <c r="A205" s="174" t="s">
        <v>111</v>
      </c>
      <c r="B205" s="167">
        <v>504.7166666666667</v>
      </c>
      <c r="C205" s="167">
        <v>82.3375</v>
      </c>
      <c r="D205" s="167">
        <v>13.175</v>
      </c>
      <c r="E205" s="167">
        <v>56.975</v>
      </c>
      <c r="F205" s="172">
        <v>0.28983610002210375</v>
      </c>
      <c r="G205" s="167">
        <v>2.2875</v>
      </c>
      <c r="H205" s="188">
        <v>71.578125</v>
      </c>
      <c r="I205" s="39">
        <v>17.9921875</v>
      </c>
      <c r="J205" s="39">
        <v>67.7453125</v>
      </c>
      <c r="K205" s="75">
        <v>0.27375252392733473</v>
      </c>
      <c r="L205" s="39">
        <v>9.3296875</v>
      </c>
      <c r="M205" s="187">
        <f t="shared" si="37"/>
        <v>10.759375000000006</v>
      </c>
      <c r="N205" s="187">
        <f t="shared" si="38"/>
        <v>-4.817187499999999</v>
      </c>
      <c r="O205" s="187">
        <f t="shared" si="39"/>
        <v>-10.770312499999996</v>
      </c>
      <c r="P205" s="86">
        <f t="shared" si="40"/>
        <v>8.117648914631502</v>
      </c>
      <c r="Q205" s="187">
        <f t="shared" si="41"/>
        <v>-7.042187500000001</v>
      </c>
      <c r="R205" s="181">
        <f t="shared" si="36"/>
        <v>-3.702197698789006</v>
      </c>
    </row>
    <row r="206" spans="1:18" ht="12.75">
      <c r="A206" s="21" t="s">
        <v>210</v>
      </c>
      <c r="B206" s="117">
        <v>508.95</v>
      </c>
      <c r="C206" s="117">
        <v>66.1625</v>
      </c>
      <c r="D206" s="117">
        <v>14.175</v>
      </c>
      <c r="E206" s="117">
        <v>72.95</v>
      </c>
      <c r="F206" s="43">
        <v>0.2743966733672788</v>
      </c>
      <c r="G206" s="117">
        <v>8.8125</v>
      </c>
      <c r="H206" s="188">
        <v>71.578125</v>
      </c>
      <c r="I206" s="39">
        <v>17.9921875</v>
      </c>
      <c r="J206" s="39">
        <v>67.7453125</v>
      </c>
      <c r="K206" s="75">
        <v>0.27375252392733473</v>
      </c>
      <c r="L206" s="39">
        <v>9.3296875</v>
      </c>
      <c r="M206" s="187">
        <f t="shared" si="37"/>
        <v>-5.415625000000006</v>
      </c>
      <c r="N206" s="187">
        <f t="shared" si="38"/>
        <v>-3.8171874999999993</v>
      </c>
      <c r="O206" s="187">
        <f t="shared" si="39"/>
        <v>5.204687500000006</v>
      </c>
      <c r="P206" s="86">
        <f t="shared" si="40"/>
        <v>0.3278398574595313</v>
      </c>
      <c r="Q206" s="187">
        <f t="shared" si="41"/>
        <v>-0.5171875000000004</v>
      </c>
      <c r="R206" s="181">
        <f t="shared" si="36"/>
        <v>-3.1687393840110194</v>
      </c>
    </row>
    <row r="207" spans="1:18" ht="12.75">
      <c r="A207" s="21" t="s">
        <v>244</v>
      </c>
      <c r="B207" s="117">
        <v>507.51666666666665</v>
      </c>
      <c r="C207" s="117">
        <v>81.975</v>
      </c>
      <c r="D207" s="117">
        <v>6.925</v>
      </c>
      <c r="E207" s="117">
        <v>48.7</v>
      </c>
      <c r="F207" s="43">
        <v>0.2867953826441871</v>
      </c>
      <c r="G207" s="117">
        <v>15.9875</v>
      </c>
      <c r="H207" s="188">
        <v>71.578125</v>
      </c>
      <c r="I207" s="39">
        <v>17.9921875</v>
      </c>
      <c r="J207" s="39">
        <v>67.7453125</v>
      </c>
      <c r="K207" s="75">
        <v>0.27375252392733473</v>
      </c>
      <c r="L207" s="39">
        <v>9.3296875</v>
      </c>
      <c r="M207" s="187">
        <f t="shared" si="37"/>
        <v>10.396874999999994</v>
      </c>
      <c r="N207" s="187">
        <f t="shared" si="38"/>
        <v>-11.0671875</v>
      </c>
      <c r="O207" s="187">
        <f t="shared" si="39"/>
        <v>-19.045312499999994</v>
      </c>
      <c r="P207" s="86">
        <f t="shared" si="40"/>
        <v>6.61946817978118</v>
      </c>
      <c r="Q207" s="187">
        <f t="shared" si="41"/>
        <v>6.6578125</v>
      </c>
      <c r="R207" s="181">
        <f t="shared" si="36"/>
        <v>-2.6300296064658903</v>
      </c>
    </row>
    <row r="208" spans="1:18" ht="12.75">
      <c r="A208" s="174" t="s">
        <v>114</v>
      </c>
      <c r="B208" s="167">
        <v>486.7833333333333</v>
      </c>
      <c r="C208" s="167">
        <v>71.025</v>
      </c>
      <c r="D208" s="167">
        <v>12.9625</v>
      </c>
      <c r="E208" s="167">
        <v>62.075</v>
      </c>
      <c r="F208" s="172">
        <v>0.28702712266530006</v>
      </c>
      <c r="G208" s="167">
        <v>5.4625</v>
      </c>
      <c r="H208" s="188">
        <v>71.578125</v>
      </c>
      <c r="I208" s="39">
        <v>17.9921875</v>
      </c>
      <c r="J208" s="39">
        <v>67.7453125</v>
      </c>
      <c r="K208" s="75">
        <v>0.27375252392733473</v>
      </c>
      <c r="L208" s="39">
        <v>9.3296875</v>
      </c>
      <c r="M208" s="187">
        <f t="shared" si="37"/>
        <v>-0.5531249999999943</v>
      </c>
      <c r="N208" s="187">
        <f t="shared" si="38"/>
        <v>-5.0296875</v>
      </c>
      <c r="O208" s="187">
        <f t="shared" si="39"/>
        <v>-5.670312499999994</v>
      </c>
      <c r="P208" s="86">
        <f t="shared" si="40"/>
        <v>6.461853422329221</v>
      </c>
      <c r="Q208" s="187">
        <f t="shared" si="41"/>
        <v>-3.8671875</v>
      </c>
      <c r="R208" s="181">
        <f t="shared" si="36"/>
        <v>-4.199147947049113</v>
      </c>
    </row>
    <row r="209" spans="1:18" ht="12.75">
      <c r="A209" s="174" t="s">
        <v>116</v>
      </c>
      <c r="B209" s="167">
        <v>524.35</v>
      </c>
      <c r="C209" s="167">
        <v>71.3875</v>
      </c>
      <c r="D209" s="167">
        <v>13.175</v>
      </c>
      <c r="E209" s="167">
        <v>69.25</v>
      </c>
      <c r="F209" s="172">
        <v>0.27697913935243734</v>
      </c>
      <c r="G209" s="167">
        <v>2.5</v>
      </c>
      <c r="H209" s="188">
        <v>71.578125</v>
      </c>
      <c r="I209" s="39">
        <v>17.9921875</v>
      </c>
      <c r="J209" s="39">
        <v>67.7453125</v>
      </c>
      <c r="K209" s="75">
        <v>0.27375252392733473</v>
      </c>
      <c r="L209" s="39">
        <v>9.3296875</v>
      </c>
      <c r="M209" s="187">
        <f t="shared" si="37"/>
        <v>-0.19062499999999716</v>
      </c>
      <c r="N209" s="187">
        <f t="shared" si="38"/>
        <v>-4.817187499999999</v>
      </c>
      <c r="O209" s="187">
        <f t="shared" si="39"/>
        <v>1.5046875000000028</v>
      </c>
      <c r="P209" s="86">
        <f t="shared" si="40"/>
        <v>1.6918757981525525</v>
      </c>
      <c r="Q209" s="187">
        <f t="shared" si="41"/>
        <v>-6.8296875</v>
      </c>
      <c r="R209" s="181">
        <f t="shared" si="36"/>
        <v>-7.18410152787164</v>
      </c>
    </row>
    <row r="210" spans="1:18" ht="12.75">
      <c r="A210" s="171" t="s">
        <v>139</v>
      </c>
      <c r="B210" s="187">
        <v>539.4666666666667</v>
      </c>
      <c r="C210" s="187">
        <v>77.325</v>
      </c>
      <c r="D210" s="187">
        <v>9.75</v>
      </c>
      <c r="E210" s="187">
        <v>63.6</v>
      </c>
      <c r="F210" s="86">
        <v>0.2650989277459114</v>
      </c>
      <c r="G210" s="187">
        <v>11.3875</v>
      </c>
      <c r="H210" s="188">
        <v>71.578125</v>
      </c>
      <c r="I210" s="39">
        <v>17.9921875</v>
      </c>
      <c r="J210" s="39">
        <v>67.7453125</v>
      </c>
      <c r="K210" s="75">
        <v>0.27375252392733473</v>
      </c>
      <c r="L210" s="39">
        <v>9.3296875</v>
      </c>
      <c r="M210" s="187">
        <f t="shared" si="37"/>
        <v>5.746875000000003</v>
      </c>
      <c r="N210" s="187">
        <f t="shared" si="38"/>
        <v>-8.2421875</v>
      </c>
      <c r="O210" s="187">
        <f t="shared" si="39"/>
        <v>-4.145312499999996</v>
      </c>
      <c r="P210" s="86">
        <f t="shared" si="40"/>
        <v>-4.668326686671857</v>
      </c>
      <c r="Q210" s="187">
        <f t="shared" si="41"/>
        <v>2.057812499999999</v>
      </c>
      <c r="R210" s="181">
        <f t="shared" si="36"/>
        <v>-8.088110455361875</v>
      </c>
    </row>
    <row r="211" spans="1:18" ht="12.75">
      <c r="A211" s="171" t="s">
        <v>136</v>
      </c>
      <c r="B211" s="187">
        <v>490.7</v>
      </c>
      <c r="C211" s="187">
        <v>66.9375</v>
      </c>
      <c r="D211" s="187">
        <v>17.325</v>
      </c>
      <c r="E211" s="187">
        <v>70.5375</v>
      </c>
      <c r="F211" s="86">
        <v>0.2626657914607149</v>
      </c>
      <c r="G211" s="187">
        <v>5.75</v>
      </c>
      <c r="H211" s="188">
        <v>71.578125</v>
      </c>
      <c r="I211" s="39">
        <v>17.9921875</v>
      </c>
      <c r="J211" s="39">
        <v>67.7453125</v>
      </c>
      <c r="K211" s="75">
        <v>0.27375252392733473</v>
      </c>
      <c r="L211" s="39">
        <v>9.3296875</v>
      </c>
      <c r="M211" s="187">
        <f t="shared" si="37"/>
        <v>-4.640625</v>
      </c>
      <c r="N211" s="187">
        <f t="shared" si="38"/>
        <v>-0.6671875000000007</v>
      </c>
      <c r="O211" s="187">
        <f t="shared" si="39"/>
        <v>2.792187499999997</v>
      </c>
      <c r="P211" s="86">
        <f t="shared" si="40"/>
        <v>-5.440259621370356</v>
      </c>
      <c r="Q211" s="187">
        <f t="shared" si="41"/>
        <v>-3.5796875000000004</v>
      </c>
      <c r="R211" s="181">
        <f t="shared" si="36"/>
        <v>-7.054449490924069</v>
      </c>
    </row>
    <row r="212" spans="1:18" ht="12.75">
      <c r="A212" s="21" t="s">
        <v>203</v>
      </c>
      <c r="B212" s="117">
        <v>411.3666666666666</v>
      </c>
      <c r="C212" s="117">
        <v>62.125</v>
      </c>
      <c r="D212" s="117">
        <v>14.1125</v>
      </c>
      <c r="E212" s="117">
        <v>62.9125</v>
      </c>
      <c r="F212" s="43">
        <v>0.2846717817526736</v>
      </c>
      <c r="G212" s="117">
        <v>8.525</v>
      </c>
      <c r="H212" s="188">
        <v>71.578125</v>
      </c>
      <c r="I212" s="39">
        <v>17.9921875</v>
      </c>
      <c r="J212" s="39">
        <v>67.7453125</v>
      </c>
      <c r="K212" s="75">
        <v>0.27375252392733473</v>
      </c>
      <c r="L212" s="39">
        <v>9.3296875</v>
      </c>
      <c r="M212" s="187">
        <f t="shared" si="37"/>
        <v>-9.453125</v>
      </c>
      <c r="N212" s="187">
        <f t="shared" si="38"/>
        <v>-3.8796874999999993</v>
      </c>
      <c r="O212" s="187">
        <f t="shared" si="39"/>
        <v>-4.832812499999996</v>
      </c>
      <c r="P212" s="86">
        <f t="shared" si="40"/>
        <v>4.491818694083565</v>
      </c>
      <c r="Q212" s="187">
        <f t="shared" si="41"/>
        <v>-0.8046875</v>
      </c>
      <c r="R212" s="181">
        <f t="shared" si="36"/>
        <v>-4.450239840768071</v>
      </c>
    </row>
    <row r="213" spans="1:18" ht="12.75">
      <c r="A213" s="21" t="s">
        <v>245</v>
      </c>
      <c r="B213" s="117">
        <v>400.3666666666666</v>
      </c>
      <c r="C213" s="117">
        <v>58.875</v>
      </c>
      <c r="D213" s="117">
        <v>19.675</v>
      </c>
      <c r="E213" s="117">
        <v>66.45</v>
      </c>
      <c r="F213" s="43">
        <v>0.25573042542700486</v>
      </c>
      <c r="G213" s="117">
        <v>14.35</v>
      </c>
      <c r="H213" s="188">
        <v>71.578125</v>
      </c>
      <c r="I213" s="39">
        <v>17.9921875</v>
      </c>
      <c r="J213" s="39">
        <v>67.7453125</v>
      </c>
      <c r="K213" s="75">
        <v>0.27375252392733473</v>
      </c>
      <c r="L213" s="39">
        <v>9.3296875</v>
      </c>
      <c r="M213" s="187">
        <f t="shared" si="37"/>
        <v>-12.703125</v>
      </c>
      <c r="N213" s="187">
        <f t="shared" si="38"/>
        <v>1.6828125000000007</v>
      </c>
      <c r="O213" s="187">
        <f t="shared" si="39"/>
        <v>-1.2953124999999943</v>
      </c>
      <c r="P213" s="86">
        <f t="shared" si="40"/>
        <v>-7.215447502915404</v>
      </c>
      <c r="Q213" s="187">
        <f t="shared" si="41"/>
        <v>5.020312499999999</v>
      </c>
      <c r="R213" s="181">
        <f t="shared" si="36"/>
        <v>-3.4965326054293118</v>
      </c>
    </row>
    <row r="214" spans="1:18" ht="12.75">
      <c r="A214" s="171" t="s">
        <v>134</v>
      </c>
      <c r="B214" s="187">
        <v>563.7666666666667</v>
      </c>
      <c r="C214" s="187">
        <v>70.2375</v>
      </c>
      <c r="D214" s="187">
        <v>9</v>
      </c>
      <c r="E214" s="187">
        <v>61.2125</v>
      </c>
      <c r="F214" s="86">
        <v>0.2613068997311111</v>
      </c>
      <c r="G214" s="187">
        <v>19.1</v>
      </c>
      <c r="H214" s="188">
        <v>71.578125</v>
      </c>
      <c r="I214" s="39">
        <v>17.9921875</v>
      </c>
      <c r="J214" s="39">
        <v>67.7453125</v>
      </c>
      <c r="K214" s="75">
        <v>0.27375252392733473</v>
      </c>
      <c r="L214" s="39">
        <v>9.3296875</v>
      </c>
      <c r="M214" s="187">
        <f t="shared" si="37"/>
        <v>-1.3406250000000028</v>
      </c>
      <c r="N214" s="187">
        <f t="shared" si="38"/>
        <v>-8.9921875</v>
      </c>
      <c r="O214" s="187">
        <f t="shared" si="39"/>
        <v>-6.532812499999999</v>
      </c>
      <c r="P214" s="86">
        <f t="shared" si="40"/>
        <v>-7.016428067691012</v>
      </c>
      <c r="Q214" s="187">
        <f t="shared" si="41"/>
        <v>9.770312500000001</v>
      </c>
      <c r="R214" s="181">
        <f t="shared" si="36"/>
        <v>-7.3362752598372225</v>
      </c>
    </row>
    <row r="215" spans="1:18" ht="12.75">
      <c r="A215" s="21" t="s">
        <v>250</v>
      </c>
      <c r="B215" s="117">
        <v>518.6833333333333</v>
      </c>
      <c r="C215" s="117">
        <v>76.475</v>
      </c>
      <c r="D215" s="117">
        <v>7.4625</v>
      </c>
      <c r="E215" s="117">
        <v>46.075</v>
      </c>
      <c r="F215" s="43">
        <v>0.28255927124295005</v>
      </c>
      <c r="G215" s="117">
        <v>16.6125</v>
      </c>
      <c r="H215" s="188">
        <v>71.578125</v>
      </c>
      <c r="I215" s="39">
        <v>17.9921875</v>
      </c>
      <c r="J215" s="39">
        <v>67.7453125</v>
      </c>
      <c r="K215" s="75">
        <v>0.27375252392733473</v>
      </c>
      <c r="L215" s="39">
        <v>9.3296875</v>
      </c>
      <c r="M215" s="187">
        <f t="shared" si="37"/>
        <v>4.896874999999994</v>
      </c>
      <c r="N215" s="187">
        <f t="shared" si="38"/>
        <v>-10.5296875</v>
      </c>
      <c r="O215" s="187">
        <f t="shared" si="39"/>
        <v>-21.670312499999994</v>
      </c>
      <c r="P215" s="86">
        <f t="shared" si="40"/>
        <v>4.567913053487737</v>
      </c>
      <c r="Q215" s="187">
        <f t="shared" si="41"/>
        <v>7.2828125</v>
      </c>
      <c r="R215" s="181">
        <f t="shared" si="36"/>
        <v>-5.2373446052231145</v>
      </c>
    </row>
    <row r="216" spans="1:18" ht="12.75">
      <c r="A216" s="171" t="s">
        <v>105</v>
      </c>
      <c r="B216" s="187">
        <v>548.6</v>
      </c>
      <c r="C216" s="187">
        <v>84.725</v>
      </c>
      <c r="D216" s="187">
        <v>18.8625</v>
      </c>
      <c r="E216" s="187">
        <v>73.1875</v>
      </c>
      <c r="F216" s="86">
        <v>0.258179098286469</v>
      </c>
      <c r="G216" s="187">
        <v>23.25</v>
      </c>
      <c r="H216" s="188">
        <v>71.578125</v>
      </c>
      <c r="I216" s="39">
        <v>17.9921875</v>
      </c>
      <c r="J216" s="39">
        <v>67.7453125</v>
      </c>
      <c r="K216" s="75">
        <v>0.27375252392733473</v>
      </c>
      <c r="L216" s="39">
        <v>9.3296875</v>
      </c>
      <c r="M216" s="187">
        <f>C216-H216</f>
        <v>13.146874999999994</v>
      </c>
      <c r="N216" s="187">
        <f>D216-I216</f>
        <v>0.8703125000000007</v>
      </c>
      <c r="O216" s="187">
        <f>E216-J216</f>
        <v>5.442187500000003</v>
      </c>
      <c r="P216" s="86">
        <f>(F216-K216)*B216</f>
        <v>-8.543581306578936</v>
      </c>
      <c r="Q216" s="187">
        <f>G216-L216</f>
        <v>13.9203125</v>
      </c>
      <c r="R216" s="181">
        <f t="shared" si="36"/>
        <v>9.54070599332849</v>
      </c>
    </row>
    <row r="221" spans="11:17" ht="12.75">
      <c r="K221" s="75" t="s">
        <v>233</v>
      </c>
      <c r="M221" s="177">
        <f>M14+M34+M55+M77+M99+M142+M200</f>
        <v>1476.0906250000003</v>
      </c>
      <c r="N221" s="177">
        <f>N14+N34+N55+N77+N99+N142+N200</f>
        <v>447.7796874999999</v>
      </c>
      <c r="O221" s="177">
        <f>O14+O34+O55+O77+O99+O142+O200</f>
        <v>1339.2984375000005</v>
      </c>
      <c r="P221" s="177">
        <f>P14+P34+P55+P77+P99+P142+P200</f>
        <v>558.2650176953127</v>
      </c>
      <c r="Q221" s="177">
        <f>Q14+Q34+Q55+Q77+Q99+Q142+Q200</f>
        <v>533.56875</v>
      </c>
    </row>
  </sheetData>
  <printOptions/>
  <pageMargins left="0.75" right="0.75" top="1" bottom="1" header="0.5" footer="0.5"/>
  <pageSetup horizontalDpi="600" verticalDpi="600" orientation="portrait" r:id="rId1"/>
  <ignoredErrors>
    <ignoredError sqref="P15:P20 P3:P13 M14:Q14 P23:P33 P35:P41 M34:Q34 P56:P63 P44:P54 M55:Q55 M77:Q77 P66:P76 P78:P85 P100:P106 P88:P98 M99:Q99 P109:P141 M142:Q142 P143:P153 P156:P199 P201:P215 M200:Q2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lsommerer</cp:lastModifiedBy>
  <dcterms:created xsi:type="dcterms:W3CDTF">2006-02-02T19:16:19Z</dcterms:created>
  <dcterms:modified xsi:type="dcterms:W3CDTF">2006-02-20T20:53:08Z</dcterms:modified>
  <cp:category/>
  <cp:version/>
  <cp:contentType/>
  <cp:contentStatus/>
</cp:coreProperties>
</file>